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5" windowWidth="20610" windowHeight="11640" tabRatio="952" activeTab="0"/>
  </bookViews>
  <sheets>
    <sheet name="стоим" sheetId="1" r:id="rId1"/>
    <sheet name="бланк клиента" sheetId="2" r:id="rId2"/>
    <sheet name="цены на стекло" sheetId="3" r:id="rId3"/>
    <sheet name="полировка" sheetId="4" r:id="rId4"/>
    <sheet name="сверл" sheetId="5" r:id="rId5"/>
    <sheet name="склейка" sheetId="6" r:id="rId6"/>
    <sheet name="закалка" sheetId="7" r:id="rId7"/>
    <sheet name="уф печать" sheetId="8" r:id="rId8"/>
    <sheet name="нанесение пленки" sheetId="9" r:id="rId9"/>
    <sheet name="песк обраб" sheetId="10" r:id="rId10"/>
    <sheet name="доп услуги" sheetId="11" r:id="rId11"/>
    <sheet name="упаковка" sheetId="12" r:id="rId12"/>
    <sheet name="киллометраж" sheetId="13" r:id="rId13"/>
  </sheets>
  <definedNames>
    <definedName name="_xlnm._FilterDatabase" localSheetId="12" hidden="1">'киллометраж'!$A$1:$B$1</definedName>
    <definedName name="_xlnm._FilterDatabase" localSheetId="0" hidden="1">'стоим'!$AX$2:$AY$2</definedName>
    <definedName name="cvetnoe" localSheetId="2">'цены на стекло'!$A$7</definedName>
    <definedName name="uzorchatoe" localSheetId="2">'цены на стекло'!$A$14</definedName>
  </definedNames>
  <calcPr fullCalcOnLoad="1"/>
</workbook>
</file>

<file path=xl/sharedStrings.xml><?xml version="1.0" encoding="utf-8"?>
<sst xmlns="http://schemas.openxmlformats.org/spreadsheetml/2006/main" count="683" uniqueCount="439">
  <si>
    <t>Стекло</t>
  </si>
  <si>
    <t>Прайс-лист</t>
  </si>
  <si>
    <t>Цены указаны на 12.01.2015</t>
  </si>
  <si>
    <t>Цена</t>
  </si>
  <si>
    <t>Ед.</t>
  </si>
  <si>
    <t xml:space="preserve">    РАБОТЫ</t>
  </si>
  <si>
    <t>ед</t>
  </si>
  <si>
    <r>
      <t>м</t>
    </r>
    <r>
      <rPr>
        <vertAlign val="superscript"/>
        <sz val="9"/>
        <color indexed="8"/>
        <rFont val="Times New Roman"/>
        <family val="1"/>
      </rPr>
      <t>2</t>
    </r>
  </si>
  <si>
    <t>шт</t>
  </si>
  <si>
    <t xml:space="preserve">    УСЛУГИ</t>
  </si>
  <si>
    <t>км</t>
  </si>
  <si>
    <t>к-т</t>
  </si>
  <si>
    <t>изд</t>
  </si>
  <si>
    <t>(м2)</t>
  </si>
  <si>
    <t>Вырез под 1 розетку в ст 4-6мм</t>
  </si>
  <si>
    <t>Заказчик</t>
  </si>
  <si>
    <t>Адрес</t>
  </si>
  <si>
    <t>Запуск в работу</t>
  </si>
  <si>
    <t>кол</t>
  </si>
  <si>
    <t>вес</t>
  </si>
  <si>
    <t>Дата доставки</t>
  </si>
  <si>
    <t>резка</t>
  </si>
  <si>
    <t>обработка файлов</t>
  </si>
  <si>
    <t>закалка</t>
  </si>
  <si>
    <t>упаковка</t>
  </si>
  <si>
    <t>монтаж</t>
  </si>
  <si>
    <t>сумма</t>
  </si>
  <si>
    <t>цена</t>
  </si>
  <si>
    <t>стекло</t>
  </si>
  <si>
    <t>полировка</t>
  </si>
  <si>
    <t>сверление</t>
  </si>
  <si>
    <t>уф печать</t>
  </si>
  <si>
    <t>нанесение пленки</t>
  </si>
  <si>
    <t>пескоструйная обработка</t>
  </si>
  <si>
    <t>доп услуги</t>
  </si>
  <si>
    <t>наливные витражи</t>
  </si>
  <si>
    <t>накладные витражи</t>
  </si>
  <si>
    <t>английские витражи</t>
  </si>
  <si>
    <t>сборка фасадов</t>
  </si>
  <si>
    <t>проч матер</t>
  </si>
  <si>
    <t xml:space="preserve"> стоим ст</t>
  </si>
  <si>
    <t>работы</t>
  </si>
  <si>
    <t>итог</t>
  </si>
  <si>
    <t>поз №</t>
  </si>
  <si>
    <t>вес зак</t>
  </si>
  <si>
    <t>стоимость работ</t>
  </si>
  <si>
    <t>склейка стекла</t>
  </si>
  <si>
    <t>ед изм</t>
  </si>
  <si>
    <t>Цены указаны на 14.01.2015</t>
  </si>
  <si>
    <t xml:space="preserve">        Склейка</t>
  </si>
  <si>
    <t>Прайс-кристалл</t>
  </si>
  <si>
    <t>Прайс-Кристалл</t>
  </si>
  <si>
    <t>3210х2250</t>
  </si>
  <si>
    <t>2550х1605</t>
  </si>
  <si>
    <t>2750х1605</t>
  </si>
  <si>
    <t>зеркало</t>
  </si>
  <si>
    <t>бесцветное</t>
  </si>
  <si>
    <t>тонированное</t>
  </si>
  <si>
    <t>узорчатое</t>
  </si>
  <si>
    <t>2140х1600</t>
  </si>
  <si>
    <t>2140х1420</t>
  </si>
  <si>
    <t>2250х1605</t>
  </si>
  <si>
    <t>2500х1600</t>
  </si>
  <si>
    <t>лакобель</t>
  </si>
  <si>
    <t xml:space="preserve">сатин </t>
  </si>
  <si>
    <t>Optiwhite</t>
  </si>
  <si>
    <t>6 мм Optiwhite</t>
  </si>
  <si>
    <t xml:space="preserve">притупление угла </t>
  </si>
  <si>
    <t>зенковка отверстий Ø свыше 30мм</t>
  </si>
  <si>
    <t>Выполняет только функцию травмобезопасности зеркала</t>
  </si>
  <si>
    <t>Максимальная ширина – 1200 мм.</t>
  </si>
  <si>
    <t>Максимальная ширина – 1000 мм. (45 цветов)</t>
  </si>
  <si>
    <t>Максимальная ширина – 1000 мм. (30 цветов)</t>
  </si>
  <si>
    <t>Максимальная ширина – 1200 мм</t>
  </si>
  <si>
    <t>Максимальная ширина – 1200 мм (10 видов)</t>
  </si>
  <si>
    <t>Прочность и травмобезопасность стекла и зеркала</t>
  </si>
  <si>
    <t>Максимальная ширина – 1500 мм. Гарантия – 5лет. Сертификат.</t>
  </si>
  <si>
    <r>
      <t>м</t>
    </r>
    <r>
      <rPr>
        <vertAlign val="superscript"/>
        <sz val="8"/>
        <rFont val="Arial"/>
        <family val="2"/>
      </rPr>
      <t>2</t>
    </r>
  </si>
  <si>
    <t>цены указаны без учета стоимости стекла (зеркала).</t>
  </si>
  <si>
    <t>*претензии по качеству наклейки пленок с применением давальческого сырья не принимаются.</t>
  </si>
  <si>
    <t>*возможно комбинирование 2-х видов пленок на одном изделии (только после консультации со специалистом).</t>
  </si>
  <si>
    <t>претензии по качеству изделий из давальческого сырья не принимаются.</t>
  </si>
  <si>
    <t>*склеить со стеклом можно любой идеально ровный и отполированный элемент из твердых материалов.</t>
  </si>
  <si>
    <t>*min. размер обрабатываемого изделия – 90х90мм.</t>
  </si>
  <si>
    <t>*обработка стекла не прямоугольной формы оплачивается по габаритным размерам описанного прямоугольника</t>
  </si>
  <si>
    <t>*обработка стекла с площадью одного изделия менее 0,1 м? оплачиваются с повышающим коэффициентом К=1,3</t>
  </si>
  <si>
    <t>*обработка сложных (определяется специалистами) форм, а так же обработка изделий для склейки «стекло-стекло» оплачиваются с повышающим коэффициентом К=1,5</t>
  </si>
  <si>
    <t>*обработка триплекса соответствующей толщины оплачивается с повышающим коэффициентом К=2,0</t>
  </si>
  <si>
    <t>*допустимая погрешность на размеры изделия ±1мм</t>
  </si>
  <si>
    <t>*зенковка отверстий O до 30мм –20 р./ед.</t>
  </si>
  <si>
    <t>*зенковка отверстий O свыше 30мм – 40 р./ед.</t>
  </si>
  <si>
    <t>*вырезы в стекле – от 200 до 400 р./ед.</t>
  </si>
  <si>
    <t>*притупление угла – 20 р./ед.</t>
  </si>
  <si>
    <t>*скругление угла до R=30 мм на стекле  – 40р./ед.</t>
  </si>
  <si>
    <t>*претензии по качеству изделий  с применением давальческого сырья  не принимаются.</t>
  </si>
  <si>
    <t>min. размер обрабатываемого изделия – 90х90мм.</t>
  </si>
  <si>
    <t>резка стекла не прямоугольной формы оплачивается по габаритным размерам описанного прямоугольника с повышающим коэффициентом К:</t>
  </si>
  <si>
    <t>- трапеция, треугольник и т.п.                                 К=1,1</t>
  </si>
  <si>
    <t>*срез углов на стекле (для витринных полок) – 5руб./шт.</t>
  </si>
  <si>
    <t>*если одна из сторон изделия меньше 300 мм, к стоимости м? добавляется К=1,1.</t>
  </si>
  <si>
    <t>*если две и более сторон изделия меньше 300 мм, к стоимости м? добавляется К=1,2.</t>
  </si>
  <si>
    <t>*резка изделий сложной (определяется специалистами) формы производится по шаблону заказчика</t>
  </si>
  <si>
    <t>*принимаются шаблоны заказчика только из твердых материалов толщиной не менее 3 мм</t>
  </si>
  <si>
    <t>*претензии по качеству изделий из давальческого сырья не принимаются</t>
  </si>
  <si>
    <t>*изготовление шаблона – 300 р./ед.</t>
  </si>
  <si>
    <t>*упаковка в стрейч-плёнку  – бесплатно.</t>
  </si>
  <si>
    <t xml:space="preserve"> с одной и более криволинейными сторонами     К=1,2</t>
  </si>
  <si>
    <t xml:space="preserve"> со всеми криволинейными сторонами                 К=1,3</t>
  </si>
  <si>
    <t xml:space="preserve"> резка по шаблону заказчика                                  К=1,1</t>
  </si>
  <si>
    <t>в стоимость входят: стоимость пленки, нанесения рисунка (стекло или зеркало рассчитываются отдельно)</t>
  </si>
  <si>
    <t>*разработка (прорисовка) рисунков от 500 до 1500 руб./ед. (в зависимости от сложности).</t>
  </si>
  <si>
    <t>*плоттерные рисунки, предоставляемые заказчиком должны быть в цифровом формате «.cdr».(Текст и рисунок переведён в кривые, линии без самопересечений и должны быть замкнуты)</t>
  </si>
  <si>
    <t>*полноцветные рисунки, предоставляемые заказчиком должны быть в цифровом формате «.tif»  размером не менее 6 Мб.</t>
  </si>
  <si>
    <t>*покрытие матированной части пескоструйного рисунка цветными красками – 600 руб./ м?.</t>
  </si>
  <si>
    <t>Максимальная ширина – 1000 мм. Выполняются только: рисунок – пленка, фон – зеркало (стекло)</t>
  </si>
  <si>
    <t>Максимальная ширина – 1200 мм. Возможна комбинация нескольких цветов в изделии.</t>
  </si>
  <si>
    <t>Пескоструйная обработка (сплошная)</t>
  </si>
  <si>
    <t>Максимальная ширина – 2400 мм. Включая покрытие матовой части специальным лаком</t>
  </si>
  <si>
    <r>
      <t>м</t>
    </r>
    <r>
      <rPr>
        <vertAlign val="superscript"/>
        <sz val="11"/>
        <color indexed="8"/>
        <rFont val="Arial"/>
        <family val="2"/>
      </rPr>
      <t>2</t>
    </r>
  </si>
  <si>
    <t>Стекло S менее 0,5 кв.м</t>
  </si>
  <si>
    <t>Стекло S более 4 кв.м</t>
  </si>
  <si>
    <t>Сложная форма (треугольник, трапеция)</t>
  </si>
  <si>
    <t>Сложная форма (арка, круг)</t>
  </si>
  <si>
    <t>*минимальный размер закаливаемого стекла    200 х 300 мм</t>
  </si>
  <si>
    <t>*максимальный размер закаливаемого стекла 2000 х 3000мм</t>
  </si>
  <si>
    <t>*закаливается только стекло с обработанной кромкой (см.приложение - «Требования к закаливанию»)</t>
  </si>
  <si>
    <t>*закаливание стекла S&lt;0,5м? или S&gt;4м?, а так же стекла не прямоугольной формы оплачиваются с повышающим К=1,2</t>
  </si>
  <si>
    <t>*площадь сложной фигуры - S описанного прямоугольника</t>
  </si>
  <si>
    <t>*срок закаливания – от 5-ти рабочих дней</t>
  </si>
  <si>
    <t>склейка</t>
  </si>
  <si>
    <t xml:space="preserve">Стоимость </t>
  </si>
  <si>
    <t>L кромки</t>
  </si>
  <si>
    <t>Зенковка</t>
  </si>
  <si>
    <t>вырез</t>
  </si>
  <si>
    <t>Вырез под 2-е розетки в ст 4-6мм</t>
  </si>
  <si>
    <t>Вырез под 3-е розетки в ст 4-6мм</t>
  </si>
  <si>
    <t>Вырез под 4-е розетки в ст 4-6мм</t>
  </si>
  <si>
    <t>Вырез наружный</t>
  </si>
  <si>
    <t>плот резка</t>
  </si>
  <si>
    <t>доставка по гор</t>
  </si>
  <si>
    <t>доставка вне гор</t>
  </si>
  <si>
    <t>подъем</t>
  </si>
  <si>
    <t>этаж</t>
  </si>
  <si>
    <t>Возм дата  монтажа</t>
  </si>
  <si>
    <t>Дата изг</t>
  </si>
  <si>
    <t>H(мм)</t>
  </si>
  <si>
    <t>L(мм)</t>
  </si>
  <si>
    <t>W(мм)</t>
  </si>
  <si>
    <t>кол(шт)</t>
  </si>
  <si>
    <t>L(стор)</t>
  </si>
  <si>
    <t>H(стор)</t>
  </si>
  <si>
    <t>s(м²)</t>
  </si>
  <si>
    <t>резка стороннего стекла 4-6мм</t>
  </si>
  <si>
    <t>резка стороннего стекла 8-12мм</t>
  </si>
  <si>
    <t>пленки (матер+работа)</t>
  </si>
  <si>
    <t>комплектация</t>
  </si>
  <si>
    <t>резка Серебро</t>
  </si>
  <si>
    <t>резка Серебро (с защ.плёнкой)</t>
  </si>
  <si>
    <t>резка Бронза</t>
  </si>
  <si>
    <t>резка Графит</t>
  </si>
  <si>
    <t>резка Зеленое</t>
  </si>
  <si>
    <t>резка Синее</t>
  </si>
  <si>
    <t>резка Золото</t>
  </si>
  <si>
    <t>резка Сатинат</t>
  </si>
  <si>
    <t>резка Сатинат бронза</t>
  </si>
  <si>
    <t>резка «Уади» серебро</t>
  </si>
  <si>
    <t>резка «Уади» бронза</t>
  </si>
  <si>
    <t>резка «Уади» золото</t>
  </si>
  <si>
    <t>резка «Лабиринт» серебро</t>
  </si>
  <si>
    <t>резка «Лабиринт» бронза</t>
  </si>
  <si>
    <t>резка «Плетенка» серебро</t>
  </si>
  <si>
    <t>резка «Ромашки» серебро</t>
  </si>
  <si>
    <t>резка «Африка» серебро</t>
  </si>
  <si>
    <t>резка «Вулкан» серебро</t>
  </si>
  <si>
    <t>резка «Геометрия» серебро</t>
  </si>
  <si>
    <t>резка «Зебра» серебро</t>
  </si>
  <si>
    <t>резка «Каре» бронза</t>
  </si>
  <si>
    <t>резка стекло 4 мм</t>
  </si>
  <si>
    <t>резка стекло 5 мм</t>
  </si>
  <si>
    <t>резка стекло 6 мм</t>
  </si>
  <si>
    <t>резка стекло 8 мм</t>
  </si>
  <si>
    <t>резка стекло 10 мм</t>
  </si>
  <si>
    <t>резка стекло 12 мм</t>
  </si>
  <si>
    <t>резка стекло 15 мм</t>
  </si>
  <si>
    <t>резка стекло 19 мм</t>
  </si>
  <si>
    <t>резка 4 мм - бронза</t>
  </si>
  <si>
    <t>резка 5 мм - бронза</t>
  </si>
  <si>
    <t>резка 6 мм - бронза</t>
  </si>
  <si>
    <t>резка 8 мм - бронза</t>
  </si>
  <si>
    <t>резка 10 мм - бронза</t>
  </si>
  <si>
    <t>резка 8 мм - серое</t>
  </si>
  <si>
    <t>резка 10 мм - серое</t>
  </si>
  <si>
    <t>резка «Кризет» - б/ц</t>
  </si>
  <si>
    <t>резка «Кризет» - бронза</t>
  </si>
  <si>
    <t>резка резка «Мастер каре» б/ц</t>
  </si>
  <si>
    <t>резка «Мозаика» б/ц</t>
  </si>
  <si>
    <t>резка «Лабиринт» б/ц</t>
  </si>
  <si>
    <t>резка «Уади» б/ц</t>
  </si>
  <si>
    <t>резка «Паве» б/ц</t>
  </si>
  <si>
    <t>резка «Паве» бронза</t>
  </si>
  <si>
    <t>резка «Каре» б/ц</t>
  </si>
  <si>
    <t>резка «Плетёнка» б/ц</t>
  </si>
  <si>
    <t>резка «Бамбук» б/ц</t>
  </si>
  <si>
    <t>резка «Бамбук» бронза</t>
  </si>
  <si>
    <t>резка «Пунто» б/ц</t>
  </si>
  <si>
    <t>резка «Пунто» бронза</t>
  </si>
  <si>
    <t>резка «Флутис» б/ц</t>
  </si>
  <si>
    <t>резка «Ниагара» бронза</t>
  </si>
  <si>
    <t>резка «Вулкан» б/ц</t>
  </si>
  <si>
    <t>резка «Вукан» бронза</t>
  </si>
  <si>
    <t>резка «Гранит» б/ц</t>
  </si>
  <si>
    <t>резка «Гранит» бронза</t>
  </si>
  <si>
    <t>резка «Дали» б/ц</t>
  </si>
  <si>
    <t>резка «Диамант» б/ц</t>
  </si>
  <si>
    <t>резка «Диамант» золото</t>
  </si>
  <si>
    <t>резка «Шиншила» бронза</t>
  </si>
  <si>
    <r>
      <t>резка Белый </t>
    </r>
    <r>
      <rPr>
        <sz val="11"/>
        <color indexed="23"/>
        <rFont val="Tahoma"/>
        <family val="2"/>
      </rPr>
      <t>(9010)</t>
    </r>
  </si>
  <si>
    <r>
      <t>резка Черный </t>
    </r>
    <r>
      <rPr>
        <sz val="11"/>
        <color indexed="23"/>
        <rFont val="Tahoma"/>
        <family val="2"/>
      </rPr>
      <t>(9005)</t>
    </r>
  </si>
  <si>
    <r>
      <t>резка Светло-бежевый </t>
    </r>
    <r>
      <rPr>
        <sz val="11"/>
        <color indexed="23"/>
        <rFont val="Tahoma"/>
        <family val="2"/>
      </rPr>
      <t>(1015)</t>
    </r>
  </si>
  <si>
    <r>
      <t>резка Бежевый классич. </t>
    </r>
    <r>
      <rPr>
        <sz val="11"/>
        <color indexed="23"/>
        <rFont val="Tahoma"/>
        <family val="2"/>
      </rPr>
      <t>(1014)</t>
    </r>
  </si>
  <si>
    <r>
      <t>резка Коричневый темный </t>
    </r>
    <r>
      <rPr>
        <sz val="11"/>
        <color indexed="23"/>
        <rFont val="Tahoma"/>
        <family val="2"/>
      </rPr>
      <t>(8017)</t>
    </r>
  </si>
  <si>
    <r>
      <t>резка Оранжевый классич.</t>
    </r>
    <r>
      <rPr>
        <sz val="11"/>
        <color indexed="23"/>
        <rFont val="Tahoma"/>
        <family val="2"/>
      </rPr>
      <t> (2001)</t>
    </r>
  </si>
  <si>
    <r>
      <t>резка Темно-красный </t>
    </r>
    <r>
      <rPr>
        <sz val="11"/>
        <color indexed="23"/>
        <rFont val="Tahoma"/>
        <family val="2"/>
      </rPr>
      <t>(3004)</t>
    </r>
  </si>
  <si>
    <r>
      <t>резка Ярко красный </t>
    </r>
    <r>
      <rPr>
        <sz val="11"/>
        <color indexed="23"/>
        <rFont val="Tahoma"/>
        <family val="2"/>
      </rPr>
      <t>(1586)</t>
    </r>
  </si>
  <si>
    <r>
      <t>резка Серый металлич. </t>
    </r>
    <r>
      <rPr>
        <sz val="11"/>
        <color indexed="23"/>
        <rFont val="Tahoma"/>
        <family val="2"/>
      </rPr>
      <t>(9006)</t>
    </r>
  </si>
  <si>
    <r>
      <t>резка Синий металлич. </t>
    </r>
    <r>
      <rPr>
        <sz val="11"/>
        <color indexed="23"/>
        <rFont val="Tahoma"/>
        <family val="2"/>
      </rPr>
      <t>(1435)</t>
    </r>
  </si>
  <si>
    <r>
      <t>резка Нежно-зеленый </t>
    </r>
    <r>
      <rPr>
        <sz val="11"/>
        <color indexed="23"/>
        <rFont val="Tahoma"/>
        <family val="2"/>
      </rPr>
      <t>(1604)</t>
    </r>
  </si>
  <si>
    <t>резка «Сатин» (4 мм)</t>
  </si>
  <si>
    <t>резка «Сатин» (4мм) бронза</t>
  </si>
  <si>
    <t>резка «Сатин» (5 мм)</t>
  </si>
  <si>
    <t>резка «Сатин» (6 мм)</t>
  </si>
  <si>
    <t>резка «Сатин» (8мм)</t>
  </si>
  <si>
    <t>резка «Сатин» (10мм)</t>
  </si>
  <si>
    <t>резка 4 мм Optiwhite</t>
  </si>
  <si>
    <t>резка 8 мм Optiwhite</t>
  </si>
  <si>
    <t>резка 10 мм Optiwhite</t>
  </si>
  <si>
    <t>резка 12 мм Optiwhite</t>
  </si>
  <si>
    <t>резка 15 мм Optiwhite</t>
  </si>
  <si>
    <t>резка 19 мм Optiwhite</t>
  </si>
  <si>
    <t>полировка 4 мм</t>
  </si>
  <si>
    <t>полировка 5 мм</t>
  </si>
  <si>
    <t>полировка 6 мм</t>
  </si>
  <si>
    <t>полировка 8 мм</t>
  </si>
  <si>
    <t>полировка 10 мм</t>
  </si>
  <si>
    <t>полировка 12 мм</t>
  </si>
  <si>
    <t>полировка 15 мм</t>
  </si>
  <si>
    <t>полировка 19 мм</t>
  </si>
  <si>
    <t>сверл. ст 4 мм, Ф 6-12мм</t>
  </si>
  <si>
    <t>сверл. ст 5-6 мм, Ф 6-12мм</t>
  </si>
  <si>
    <t>сверл. ст 8-10 мм, Ф 6-12мм</t>
  </si>
  <si>
    <t>сверл. ст 12 мм, Ф 6-12мм</t>
  </si>
  <si>
    <t>сверл. ст 15-19 мм, Ф 6-12мм</t>
  </si>
  <si>
    <t>сверл. ст 4 мм, Ф 13-26мм</t>
  </si>
  <si>
    <t>сверл. ст 5-6 мм, Ф13-26мм</t>
  </si>
  <si>
    <t>сверл. ст 8-10 мм, Ф13-26мм</t>
  </si>
  <si>
    <t>сверл. ст 12 мм, Ф13-26мм</t>
  </si>
  <si>
    <t>сверл. ст 15-19 мм, Ф13-26мм</t>
  </si>
  <si>
    <t>сверл. ст 4 мм, Ф 27-50мм</t>
  </si>
  <si>
    <t>сверл. ст 5-6 мм, Ф 27-50мм</t>
  </si>
  <si>
    <t>сверл. ст 8-10 мм, Ф 27-50мм</t>
  </si>
  <si>
    <t>сверл. ст 12 мм, Ф 27-50мм</t>
  </si>
  <si>
    <t>сверл. ст 15-19 мм, Ф 27-50мм</t>
  </si>
  <si>
    <t>сверл. ст 4 мм, Ф 55-80мм</t>
  </si>
  <si>
    <t>сверл. ст 5-6 мм, Ф 55-80мм</t>
  </si>
  <si>
    <t>сверл. ст 8-10 мм,Ф 55-80мм</t>
  </si>
  <si>
    <t>сверл. ст 12 мм, Ф 55-80мм</t>
  </si>
  <si>
    <t>сверл. ст 15-19 мм, Ф 55-80мм</t>
  </si>
  <si>
    <t>склейка. 5-6 мм стекло-стекло</t>
  </si>
  <si>
    <t>склейка. 8-10 мм стекло-стекло</t>
  </si>
  <si>
    <t>склейка. 12 мм стекло-стекло</t>
  </si>
  <si>
    <t>склейка. 19 мм стекло-стекло</t>
  </si>
  <si>
    <t>закалка. 4 мм</t>
  </si>
  <si>
    <t>Накл. Пленка защитная для зеркал (50мК)</t>
  </si>
  <si>
    <t>Накл. «ORACAL» (цвет белый)</t>
  </si>
  <si>
    <t>Накл. «ORACAL» 641 (цвет по каталогу)</t>
  </si>
  <si>
    <t>Накл. «ORACAL» 8300 (цвет по каталогу)</t>
  </si>
  <si>
    <t>Накл. Пленка сатинат (белая матовая)</t>
  </si>
  <si>
    <t>Накл. Пленка сатинат (бронза матовая)</t>
  </si>
  <si>
    <t>Накл. Пленка сатинат (серая матовая)</t>
  </si>
  <si>
    <t>Накл. Пленка декоративная</t>
  </si>
  <si>
    <t>Накл. Пленка бронь (125 мК)</t>
  </si>
  <si>
    <t>Накл. 3М Cristall White</t>
  </si>
  <si>
    <t>Накл. 3М Cristall Gold</t>
  </si>
  <si>
    <t>Накл. 3М Cristall Blue</t>
  </si>
  <si>
    <t>Накл. 3М Cristall Rose</t>
  </si>
  <si>
    <t>Накл. 3М Cristall Mint</t>
  </si>
  <si>
    <t>Накл. Пленка «Black OUT» (чёрная)</t>
  </si>
  <si>
    <t>Накл. Бронирование А-1 (300 мК)</t>
  </si>
  <si>
    <t>Накл. Бронирование А-2 (420 мК)</t>
  </si>
  <si>
    <t>Накл. Бронирование А-3 (600 мК)</t>
  </si>
  <si>
    <t>пескоструйная обработка на амальгаме зеркала</t>
  </si>
  <si>
    <t>Накл. Рисунок с плоттерной резкой на плёнке «ORACAL(оракал)»</t>
  </si>
  <si>
    <t>Накл. Рисунок с плоттерной резкой на плёнке «3М» серии Cristall</t>
  </si>
  <si>
    <t>закалка. 5 мм</t>
  </si>
  <si>
    <t>закалка. 6 мм</t>
  </si>
  <si>
    <t>закалка. 8 мм</t>
  </si>
  <si>
    <t>закалка.8 мм тон.</t>
  </si>
  <si>
    <t>закалка. 10 мм</t>
  </si>
  <si>
    <t>закалка. 10 мм тон.</t>
  </si>
  <si>
    <t>закалка. 12 мм</t>
  </si>
  <si>
    <t>закалка. 15 мм</t>
  </si>
  <si>
    <t>закалка. 19 мм</t>
  </si>
  <si>
    <t>Выезд мастера  по краю</t>
  </si>
  <si>
    <t>Выезд мастера Краснодар</t>
  </si>
  <si>
    <t xml:space="preserve"> Подъем (без лифта)  изделия более 60кг на этаж</t>
  </si>
  <si>
    <t xml:space="preserve"> Подъем (без лифта)  изделия до 60кг на этаж</t>
  </si>
  <si>
    <t>Доставка вне города</t>
  </si>
  <si>
    <t xml:space="preserve"> Доставка Краснодар</t>
  </si>
  <si>
    <t xml:space="preserve"> Доставка Краснодар не в рабочее время</t>
  </si>
  <si>
    <t xml:space="preserve"> Накладногй витраж эскиз в размер </t>
  </si>
  <si>
    <t xml:space="preserve"> Накладной витраж Шаблон </t>
  </si>
  <si>
    <t xml:space="preserve"> Разработка и расчет проектов 1 час</t>
  </si>
  <si>
    <t>Шлифовка   ручная 4-5мм</t>
  </si>
  <si>
    <t>Зенковка отв до 35мм</t>
  </si>
  <si>
    <t xml:space="preserve"> Демонтаж  пленки </t>
  </si>
  <si>
    <t xml:space="preserve">Нанесение деколя  </t>
  </si>
  <si>
    <t xml:space="preserve"> Резка плотером пленки Averi, Oracal</t>
  </si>
  <si>
    <t xml:space="preserve"> резка плотером пленки Кристал</t>
  </si>
  <si>
    <t xml:space="preserve"> Нанесение свинцовой ленты  </t>
  </si>
  <si>
    <t xml:space="preserve"> Склейка на дв/ст скотч</t>
  </si>
  <si>
    <t xml:space="preserve"> Обработка гидрофобной жидкостью</t>
  </si>
  <si>
    <t>пескоструйная обработка с маской</t>
  </si>
  <si>
    <t>Упаковка в Гофрокартон</t>
  </si>
  <si>
    <t>Упаковка в Пленку</t>
  </si>
  <si>
    <t xml:space="preserve">Монтаж изделия </t>
  </si>
  <si>
    <t>склейка. до 35 мм стекло-элемент</t>
  </si>
  <si>
    <t>склейка. 35-55 мм стекло-элемент</t>
  </si>
  <si>
    <t>склейка. 55-80 мм стекло-элемент</t>
  </si>
  <si>
    <t>склейка. 80-130 мм стекло-элемент</t>
  </si>
  <si>
    <t xml:space="preserve">            Обработка  Clear Shield</t>
  </si>
  <si>
    <t>обработка выреза</t>
  </si>
  <si>
    <t>шлифовка</t>
  </si>
  <si>
    <t>обраб выреза</t>
  </si>
  <si>
    <t>склейка стек-стек</t>
  </si>
  <si>
    <t>склейка стек-эл</t>
  </si>
  <si>
    <t>лакировка</t>
  </si>
  <si>
    <t>замер вне гор</t>
  </si>
  <si>
    <t>замер по гор</t>
  </si>
  <si>
    <t>Владикавказ</t>
  </si>
  <si>
    <t>Кисловодск</t>
  </si>
  <si>
    <t>Нальчик</t>
  </si>
  <si>
    <t>Пятигорск</t>
  </si>
  <si>
    <t>Мин. Воды</t>
  </si>
  <si>
    <t>Ставрополь</t>
  </si>
  <si>
    <t>Отрадная</t>
  </si>
  <si>
    <t>Невиномыск</t>
  </si>
  <si>
    <t>Армавир</t>
  </si>
  <si>
    <t>Новокубанск</t>
  </si>
  <si>
    <t>Гулькевичи</t>
  </si>
  <si>
    <t>Кавказская</t>
  </si>
  <si>
    <t>Тбилисская</t>
  </si>
  <si>
    <t>Усть-Лабинск</t>
  </si>
  <si>
    <t>Воронежская</t>
  </si>
  <si>
    <t>Ростов-на-Дону</t>
  </si>
  <si>
    <t>Сальск</t>
  </si>
  <si>
    <t>Белая Глина</t>
  </si>
  <si>
    <t>Кущевская</t>
  </si>
  <si>
    <t>Новопокровская</t>
  </si>
  <si>
    <t>Крыловская</t>
  </si>
  <si>
    <t>Павловская</t>
  </si>
  <si>
    <t>Тихорецк</t>
  </si>
  <si>
    <t>Выселки</t>
  </si>
  <si>
    <t>Кореновск</t>
  </si>
  <si>
    <t>Приморско-Ахтарск</t>
  </si>
  <si>
    <t>Калининская</t>
  </si>
  <si>
    <t>Красноармейская</t>
  </si>
  <si>
    <t>Геленджик</t>
  </si>
  <si>
    <t>Кабардинка</t>
  </si>
  <si>
    <t>Новороссийск</t>
  </si>
  <si>
    <t>Крымск</t>
  </si>
  <si>
    <t>Абинск</t>
  </si>
  <si>
    <t>Ейск</t>
  </si>
  <si>
    <t>Старощербиновская</t>
  </si>
  <si>
    <t>Староминская</t>
  </si>
  <si>
    <t>Ленинградская</t>
  </si>
  <si>
    <t>Каневская</t>
  </si>
  <si>
    <t>Брюховецкая</t>
  </si>
  <si>
    <t>Тимашевск</t>
  </si>
  <si>
    <t>Порт-Кавказ</t>
  </si>
  <si>
    <t>Темрюк</t>
  </si>
  <si>
    <t>Славянск-на-Кубани</t>
  </si>
  <si>
    <t>Ивановская</t>
  </si>
  <si>
    <t>Адлер</t>
  </si>
  <si>
    <t>Сочи</t>
  </si>
  <si>
    <t>Дагомыс</t>
  </si>
  <si>
    <t>Лазаревское</t>
  </si>
  <si>
    <t>Дивноморск</t>
  </si>
  <si>
    <t>Небуг</t>
  </si>
  <si>
    <t>Бетта</t>
  </si>
  <si>
    <t>Архипо-Осиповка</t>
  </si>
  <si>
    <t>Новомихайловское</t>
  </si>
  <si>
    <t>Лермонтово</t>
  </si>
  <si>
    <t>Бухта Инал</t>
  </si>
  <si>
    <t>Джубга</t>
  </si>
  <si>
    <t>Мостовской</t>
  </si>
  <si>
    <t>Лабинск</t>
  </si>
  <si>
    <t>Тульский</t>
  </si>
  <si>
    <t>Курганинск</t>
  </si>
  <si>
    <t>Хадыженск</t>
  </si>
  <si>
    <t>Кошехабль</t>
  </si>
  <si>
    <t>Гиагинская</t>
  </si>
  <si>
    <t>Шовгеновский</t>
  </si>
  <si>
    <t>Майкоп</t>
  </si>
  <si>
    <t>Апшеронск</t>
  </si>
  <si>
    <t>Белореченск</t>
  </si>
  <si>
    <t>Красногвардейское</t>
  </si>
  <si>
    <t>город</t>
  </si>
  <si>
    <t>расстояние</t>
  </si>
  <si>
    <t>притупление</t>
  </si>
  <si>
    <t>зенковка</t>
  </si>
  <si>
    <t>пескоструйная обр.</t>
  </si>
  <si>
    <t>изготовление шабл.</t>
  </si>
  <si>
    <t>обработка файла</t>
  </si>
  <si>
    <t>обраб. выреза</t>
  </si>
  <si>
    <t>работа с пленками</t>
  </si>
  <si>
    <t>Контактное лицо</t>
  </si>
  <si>
    <t xml:space="preserve"> стоимость изготовления</t>
  </si>
  <si>
    <r>
      <t>резка Желтый </t>
    </r>
    <r>
      <rPr>
        <sz val="11"/>
        <color indexed="10"/>
        <rFont val="Tahoma"/>
        <family val="2"/>
      </rPr>
      <t>(1601)</t>
    </r>
  </si>
  <si>
    <r>
      <t>резка Синий классич. </t>
    </r>
    <r>
      <rPr>
        <sz val="11"/>
        <color indexed="10"/>
        <rFont val="Tahoma"/>
        <family val="2"/>
      </rPr>
      <t>(5002)</t>
    </r>
  </si>
  <si>
    <t>Примечание:</t>
  </si>
  <si>
    <t>обработка файла не попдает под скидку</t>
  </si>
  <si>
    <t>замер вне гор не попадает под скидку</t>
  </si>
  <si>
    <t>замер по гор не попадает под скидку</t>
  </si>
  <si>
    <t>доставка по гор не попадает под скидку</t>
  </si>
  <si>
    <t>доставка вне гор не попадает под скидку</t>
  </si>
  <si>
    <t>подъем не попадает под скидку</t>
  </si>
  <si>
    <t xml:space="preserve">прочее </t>
  </si>
  <si>
    <t xml:space="preserve">пескоструйная обр. </t>
  </si>
  <si>
    <t>пусто</t>
  </si>
  <si>
    <t>притупл</t>
  </si>
  <si>
    <r>
      <t xml:space="preserve"> 1(м</t>
    </r>
    <r>
      <rPr>
        <sz val="11"/>
        <rFont val="Arial Cyr"/>
        <family val="0"/>
      </rPr>
      <t>²</t>
    </r>
    <r>
      <rPr>
        <sz val="9.35"/>
        <rFont val="Arial"/>
        <family val="2"/>
      </rPr>
      <t>)</t>
    </r>
  </si>
  <si>
    <t>склейка стек-элемент</t>
  </si>
  <si>
    <t>комплектация креплениями</t>
  </si>
  <si>
    <t>если с закалкой, то S закалки(м ²)</t>
  </si>
  <si>
    <t>эл. Почта</t>
  </si>
  <si>
    <t>тел.</t>
  </si>
  <si>
    <t>Держатели стекла</t>
  </si>
  <si>
    <t>*упаковка изделий в гофрокартон – 70р./1м2</t>
  </si>
  <si>
    <t>стоим стекла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</si>
</sst>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"/>
    <numFmt numFmtId="165" formatCode="0.00&quot; &quot;"/>
    <numFmt numFmtId="166" formatCode="[$-419]d\ mmm\ yy;@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d/m/yy;@"/>
    <numFmt numFmtId="174" formatCode="[$-419]d\ mmm;@"/>
    <numFmt numFmtId="175" formatCode="0.000"/>
    <numFmt numFmtId="176" formatCode="#,##0&quot;р.&quot;"/>
    <numFmt numFmtId="177" formatCode="[$-F800]dddd\,\ mmmm\ dd\,\ yyyy"/>
    <numFmt numFmtId="178" formatCode="dd/mm/yy;@"/>
    <numFmt numFmtId="179" formatCode="0.0%"/>
  </numFmts>
  <fonts count="65">
    <font>
      <sz val="11"/>
      <color indexed="8"/>
      <name val="Calibri"/>
      <family val="2"/>
    </font>
    <font>
      <sz val="8"/>
      <name val="Arial"/>
      <family val="2"/>
    </font>
    <font>
      <b/>
      <i/>
      <sz val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vertAlign val="superscript"/>
      <sz val="9"/>
      <color indexed="8"/>
      <name val="Times New Roman"/>
      <family val="1"/>
    </font>
    <font>
      <b/>
      <sz val="12"/>
      <name val="Baskerville Win95BT"/>
      <family val="1"/>
    </font>
    <font>
      <sz val="12"/>
      <name val="Baskerville Win95BT"/>
      <family val="1"/>
    </font>
    <font>
      <sz val="10"/>
      <name val="Baskerville Win95BT"/>
      <family val="1"/>
    </font>
    <font>
      <sz val="11"/>
      <color indexed="23"/>
      <name val="Tahoma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 Rounded MT Bold"/>
      <family val="2"/>
    </font>
    <font>
      <sz val="8"/>
      <name val="Arial Rounded MT Bold"/>
      <family val="2"/>
    </font>
    <font>
      <sz val="11"/>
      <name val="Arial Rounded MT Bold"/>
      <family val="2"/>
    </font>
    <font>
      <b/>
      <sz val="9"/>
      <name val="Arial Rounded MT Bold"/>
      <family val="2"/>
    </font>
    <font>
      <b/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b/>
      <sz val="11"/>
      <color indexed="23"/>
      <name val="Tahoma"/>
      <family val="2"/>
    </font>
    <font>
      <sz val="11"/>
      <color indexed="8"/>
      <name val="Arial Rounded MT Bold"/>
      <family val="2"/>
    </font>
    <font>
      <b/>
      <sz val="11"/>
      <color indexed="23"/>
      <name val="Arial Rounded MT Bold"/>
      <family val="2"/>
    </font>
    <font>
      <sz val="11"/>
      <color indexed="23"/>
      <name val="Arial Rounded MT Bold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sz val="26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Calibri"/>
      <family val="2"/>
    </font>
    <font>
      <sz val="11"/>
      <color indexed="10"/>
      <name val="Arial"/>
      <family val="2"/>
    </font>
    <font>
      <b/>
      <sz val="9"/>
      <color indexed="12"/>
      <name val="Verdana"/>
      <family val="2"/>
    </font>
    <font>
      <b/>
      <sz val="9"/>
      <color indexed="17"/>
      <name val="Verdana"/>
      <family val="2"/>
    </font>
    <font>
      <sz val="11"/>
      <color indexed="10"/>
      <name val="Tahoma"/>
      <family val="2"/>
    </font>
    <font>
      <sz val="11"/>
      <color indexed="51"/>
      <name val="Arial"/>
      <family val="2"/>
    </font>
    <font>
      <b/>
      <sz val="11"/>
      <color indexed="10"/>
      <name val="Tahoma"/>
      <family val="2"/>
    </font>
    <font>
      <b/>
      <sz val="11"/>
      <color indexed="55"/>
      <name val="Tahoma"/>
      <family val="2"/>
    </font>
    <font>
      <sz val="11"/>
      <name val="Arial Cyr"/>
      <family val="0"/>
    </font>
    <font>
      <sz val="9.3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 style="medium"/>
    </border>
    <border>
      <left style="medium"/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 style="thin">
        <color indexed="43"/>
      </top>
      <bottom style="medium"/>
    </border>
    <border>
      <left style="thin">
        <color indexed="43"/>
      </left>
      <right style="thin">
        <color indexed="43"/>
      </right>
      <top style="medium"/>
      <bottom style="thin">
        <color indexed="43"/>
      </bottom>
    </border>
    <border>
      <left style="thin">
        <color indexed="43"/>
      </left>
      <right>
        <color indexed="63"/>
      </right>
      <top style="medium"/>
      <bottom style="thin">
        <color indexed="43"/>
      </bottom>
    </border>
    <border>
      <left>
        <color indexed="63"/>
      </left>
      <right style="thin"/>
      <top style="thin"/>
      <bottom style="medium"/>
    </border>
    <border>
      <left style="thin">
        <color indexed="43"/>
      </left>
      <right style="medium"/>
      <top style="medium"/>
      <bottom style="thin">
        <color indexed="43"/>
      </bottom>
    </border>
    <border>
      <left style="thin">
        <color indexed="43"/>
      </left>
      <right style="medium"/>
      <top style="thin">
        <color indexed="43"/>
      </top>
      <bottom style="thin">
        <color indexed="43"/>
      </bottom>
    </border>
    <border>
      <left style="thin">
        <color indexed="43"/>
      </left>
      <right style="medium"/>
      <top style="thin">
        <color indexed="43"/>
      </top>
      <bottom style="medium"/>
    </border>
    <border>
      <left style="thin">
        <color indexed="43"/>
      </left>
      <right style="medium"/>
      <top>
        <color indexed="63"/>
      </top>
      <bottom style="thin">
        <color indexed="4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389">
    <xf numFmtId="0" fontId="0" fillId="0" borderId="0" xfId="0" applyAlignment="1">
      <alignment/>
    </xf>
    <xf numFmtId="1" fontId="3" fillId="0" borderId="10" xfId="53" applyNumberFormat="1" applyFont="1" applyBorder="1" applyAlignment="1">
      <alignment horizontal="center" vertical="center" wrapText="1"/>
      <protection/>
    </xf>
    <xf numFmtId="1" fontId="1" fillId="0" borderId="0" xfId="53" applyNumberFormat="1" applyAlignment="1">
      <alignment horizontal="right" vertical="center"/>
      <protection/>
    </xf>
    <xf numFmtId="0" fontId="0" fillId="0" borderId="0" xfId="0" applyAlignment="1">
      <alignment horizontal="left" vertical="center"/>
    </xf>
    <xf numFmtId="1" fontId="1" fillId="0" borderId="0" xfId="53" applyNumberFormat="1" applyFont="1" applyAlignment="1">
      <alignment horizontal="right" vertical="center" wrapText="1"/>
      <protection/>
    </xf>
    <xf numFmtId="1" fontId="1" fillId="24" borderId="10" xfId="53" applyNumberFormat="1" applyFont="1" applyFill="1" applyBorder="1" applyAlignment="1">
      <alignment horizontal="right" vertical="center" wrapText="1"/>
      <protection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57" applyNumberFormat="1" applyFont="1" applyAlignment="1">
      <alignment horizontal="left" vertical="top"/>
      <protection/>
    </xf>
    <xf numFmtId="0" fontId="1" fillId="0" borderId="0" xfId="57">
      <alignment/>
      <protection/>
    </xf>
    <xf numFmtId="0" fontId="1" fillId="0" borderId="0" xfId="57" applyNumberFormat="1" applyFont="1" applyAlignment="1">
      <alignment horizontal="left" vertical="top"/>
      <protection/>
    </xf>
    <xf numFmtId="0" fontId="1" fillId="0" borderId="0" xfId="57" applyNumberFormat="1" applyFont="1" applyAlignment="1">
      <alignment horizontal="left" vertical="top" wrapText="1"/>
      <protection/>
    </xf>
    <xf numFmtId="0" fontId="3" fillId="0" borderId="10" xfId="57" applyNumberFormat="1" applyFont="1" applyBorder="1" applyAlignment="1">
      <alignment horizontal="center" vertical="center" wrapText="1"/>
      <protection/>
    </xf>
    <xf numFmtId="0" fontId="4" fillId="20" borderId="10" xfId="57" applyNumberFormat="1" applyFont="1" applyFill="1" applyBorder="1" applyAlignment="1">
      <alignment horizontal="left" vertical="top" wrapText="1"/>
      <protection/>
    </xf>
    <xf numFmtId="0" fontId="1" fillId="0" borderId="0" xfId="59" applyNumberFormat="1" applyFont="1" applyAlignment="1">
      <alignment horizontal="left" vertical="top"/>
      <protection/>
    </xf>
    <xf numFmtId="0" fontId="1" fillId="0" borderId="0" xfId="59" applyNumberFormat="1" applyFont="1" applyAlignment="1">
      <alignment horizontal="left" vertical="top" wrapText="1"/>
      <protection/>
    </xf>
    <xf numFmtId="0" fontId="2" fillId="0" borderId="0" xfId="55" applyNumberFormat="1" applyFont="1" applyAlignment="1">
      <alignment horizontal="left" vertical="top"/>
      <protection/>
    </xf>
    <xf numFmtId="0" fontId="1" fillId="0" borderId="0" xfId="55">
      <alignment/>
      <protection/>
    </xf>
    <xf numFmtId="0" fontId="1" fillId="0" borderId="0" xfId="55" applyNumberFormat="1" applyFont="1" applyAlignment="1">
      <alignment horizontal="left" vertical="top"/>
      <protection/>
    </xf>
    <xf numFmtId="0" fontId="1" fillId="0" borderId="0" xfId="55" applyNumberFormat="1" applyFont="1" applyAlignment="1">
      <alignment horizontal="left" vertical="top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0" fontId="4" fillId="20" borderId="10" xfId="55" applyNumberFormat="1" applyFont="1" applyFill="1" applyBorder="1" applyAlignment="1">
      <alignment horizontal="left" vertical="top" wrapText="1"/>
      <protection/>
    </xf>
    <xf numFmtId="0" fontId="1" fillId="24" borderId="10" xfId="55" applyNumberFormat="1" applyFont="1" applyFill="1" applyBorder="1" applyAlignment="1">
      <alignment horizontal="left" vertical="top" wrapText="1"/>
      <protection/>
    </xf>
    <xf numFmtId="0" fontId="1" fillId="24" borderId="10" xfId="55" applyNumberFormat="1" applyFont="1" applyFill="1" applyBorder="1" applyAlignment="1">
      <alignment horizontal="right" vertical="top" wrapText="1"/>
      <protection/>
    </xf>
    <xf numFmtId="164" fontId="1" fillId="24" borderId="10" xfId="55" applyNumberFormat="1" applyFont="1" applyFill="1" applyBorder="1" applyAlignment="1">
      <alignment horizontal="right" vertical="top" wrapText="1"/>
      <protection/>
    </xf>
    <xf numFmtId="0" fontId="0" fillId="25" borderId="10" xfId="0" applyFill="1" applyBorder="1" applyAlignment="1">
      <alignment/>
    </xf>
    <xf numFmtId="0" fontId="1" fillId="25" borderId="10" xfId="55" applyNumberFormat="1" applyFont="1" applyFill="1" applyBorder="1" applyAlignment="1">
      <alignment horizontal="left" vertical="top" wrapText="1"/>
      <protection/>
    </xf>
    <xf numFmtId="165" fontId="1" fillId="25" borderId="10" xfId="55" applyNumberFormat="1" applyFont="1" applyFill="1" applyBorder="1" applyAlignment="1">
      <alignment horizontal="right" vertical="top" wrapText="1"/>
      <protection/>
    </xf>
    <xf numFmtId="0" fontId="1" fillId="25" borderId="10" xfId="55" applyNumberFormat="1" applyFont="1" applyFill="1" applyBorder="1" applyAlignment="1">
      <alignment horizontal="right" vertical="top" wrapText="1"/>
      <protection/>
    </xf>
    <xf numFmtId="0" fontId="1" fillId="25" borderId="10" xfId="56" applyFill="1" applyBorder="1" applyAlignment="1">
      <alignment horizontal="right" vertical="center"/>
      <protection/>
    </xf>
    <xf numFmtId="0" fontId="2" fillId="26" borderId="0" xfId="59" applyNumberFormat="1" applyFont="1" applyFill="1" applyAlignment="1">
      <alignment horizontal="left" vertical="top"/>
      <protection/>
    </xf>
    <xf numFmtId="0" fontId="1" fillId="26" borderId="0" xfId="59" applyFill="1">
      <alignment/>
      <protection/>
    </xf>
    <xf numFmtId="0" fontId="1" fillId="0" borderId="0" xfId="61">
      <alignment/>
      <protection/>
    </xf>
    <xf numFmtId="0" fontId="1" fillId="0" borderId="0" xfId="61" applyNumberFormat="1" applyFont="1" applyAlignment="1">
      <alignment horizontal="left" vertical="top"/>
      <protection/>
    </xf>
    <xf numFmtId="0" fontId="1" fillId="0" borderId="0" xfId="61" applyNumberFormat="1" applyFont="1" applyAlignment="1">
      <alignment horizontal="left" vertical="top" wrapText="1"/>
      <protection/>
    </xf>
    <xf numFmtId="0" fontId="3" fillId="0" borderId="10" xfId="61" applyNumberFormat="1" applyFont="1" applyBorder="1" applyAlignment="1">
      <alignment horizontal="center" vertical="center" wrapText="1"/>
      <protection/>
    </xf>
    <xf numFmtId="0" fontId="4" fillId="20" borderId="10" xfId="61" applyNumberFormat="1" applyFont="1" applyFill="1" applyBorder="1" applyAlignment="1">
      <alignment horizontal="left" vertical="top" wrapText="1"/>
      <protection/>
    </xf>
    <xf numFmtId="0" fontId="1" fillId="24" borderId="10" xfId="61" applyNumberFormat="1" applyFont="1" applyFill="1" applyBorder="1" applyAlignment="1">
      <alignment horizontal="left" vertical="top" wrapText="1"/>
      <protection/>
    </xf>
    <xf numFmtId="165" fontId="1" fillId="24" borderId="10" xfId="61" applyNumberFormat="1" applyFont="1" applyFill="1" applyBorder="1" applyAlignment="1">
      <alignment horizontal="right" vertical="top" wrapText="1"/>
      <protection/>
    </xf>
    <xf numFmtId="0" fontId="1" fillId="24" borderId="10" xfId="61" applyNumberFormat="1" applyFont="1" applyFill="1" applyBorder="1" applyAlignment="1">
      <alignment horizontal="right" vertical="top" wrapText="1"/>
      <protection/>
    </xf>
    <xf numFmtId="0" fontId="2" fillId="0" borderId="0" xfId="61" applyNumberFormat="1" applyFont="1" applyAlignment="1">
      <alignment horizontal="left" vertical="top"/>
      <protection/>
    </xf>
    <xf numFmtId="0" fontId="3" fillId="0" borderId="11" xfId="56" applyNumberFormat="1" applyFont="1" applyBorder="1" applyAlignment="1">
      <alignment horizontal="center" vertical="center" wrapText="1"/>
      <protection/>
    </xf>
    <xf numFmtId="0" fontId="3" fillId="0" borderId="11" xfId="57" applyNumberFormat="1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right" vertical="center"/>
    </xf>
    <xf numFmtId="0" fontId="23" fillId="25" borderId="11" xfId="0" applyFont="1" applyFill="1" applyBorder="1" applyAlignment="1">
      <alignment horizontal="right" vertical="center"/>
    </xf>
    <xf numFmtId="0" fontId="0" fillId="25" borderId="11" xfId="0" applyFill="1" applyBorder="1" applyAlignment="1">
      <alignment/>
    </xf>
    <xf numFmtId="0" fontId="9" fillId="24" borderId="12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left" vertical="top" wrapText="1"/>
    </xf>
    <xf numFmtId="0" fontId="25" fillId="26" borderId="0" xfId="0" applyFont="1" applyFill="1" applyAlignment="1">
      <alignment/>
    </xf>
    <xf numFmtId="0" fontId="25" fillId="0" borderId="0" xfId="0" applyFont="1" applyAlignment="1">
      <alignment/>
    </xf>
    <xf numFmtId="0" fontId="16" fillId="0" borderId="11" xfId="60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6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26" borderId="0" xfId="56" applyFill="1" applyAlignment="1">
      <alignment vertical="center"/>
      <protection/>
    </xf>
    <xf numFmtId="0" fontId="1" fillId="0" borderId="0" xfId="56" applyNumberFormat="1" applyFont="1" applyAlignment="1">
      <alignment horizontal="left" vertical="center" wrapText="1"/>
      <protection/>
    </xf>
    <xf numFmtId="0" fontId="1" fillId="25" borderId="11" xfId="56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1" fillId="24" borderId="11" xfId="56" applyNumberFormat="1" applyFont="1" applyFill="1" applyBorder="1" applyAlignment="1">
      <alignment horizontal="right" vertical="center" wrapText="1"/>
      <protection/>
    </xf>
    <xf numFmtId="0" fontId="1" fillId="0" borderId="0" xfId="56" applyAlignment="1">
      <alignment vertical="center"/>
      <protection/>
    </xf>
    <xf numFmtId="0" fontId="2" fillId="26" borderId="0" xfId="61" applyNumberFormat="1" applyFont="1" applyFill="1" applyAlignment="1">
      <alignment horizontal="left" vertical="top"/>
      <protection/>
    </xf>
    <xf numFmtId="0" fontId="1" fillId="26" borderId="0" xfId="61" applyFont="1" applyFill="1">
      <alignment/>
      <protection/>
    </xf>
    <xf numFmtId="0" fontId="28" fillId="0" borderId="0" xfId="0" applyFont="1" applyAlignment="1">
      <alignment/>
    </xf>
    <xf numFmtId="0" fontId="1" fillId="0" borderId="0" xfId="61" applyNumberFormat="1" applyFont="1" applyAlignment="1">
      <alignment horizontal="left" vertical="top"/>
      <protection/>
    </xf>
    <xf numFmtId="0" fontId="1" fillId="0" borderId="0" xfId="61" applyNumberFormat="1" applyFont="1" applyAlignment="1">
      <alignment horizontal="left" vertical="top" wrapText="1"/>
      <protection/>
    </xf>
    <xf numFmtId="0" fontId="4" fillId="20" borderId="10" xfId="61" applyNumberFormat="1" applyFont="1" applyFill="1" applyBorder="1" applyAlignment="1">
      <alignment horizontal="left" vertical="top" wrapText="1"/>
      <protection/>
    </xf>
    <xf numFmtId="0" fontId="3" fillId="0" borderId="10" xfId="61" applyNumberFormat="1" applyFont="1" applyBorder="1" applyAlignment="1">
      <alignment horizontal="center" vertical="center" wrapText="1"/>
      <protection/>
    </xf>
    <xf numFmtId="164" fontId="1" fillId="24" borderId="10" xfId="61" applyNumberFormat="1" applyFont="1" applyFill="1" applyBorder="1" applyAlignment="1">
      <alignment horizontal="right" vertical="top" wrapText="1"/>
      <protection/>
    </xf>
    <xf numFmtId="165" fontId="1" fillId="24" borderId="10" xfId="61" applyNumberFormat="1" applyFont="1" applyFill="1" applyBorder="1" applyAlignment="1">
      <alignment horizontal="right" vertical="top" wrapText="1"/>
      <protection/>
    </xf>
    <xf numFmtId="0" fontId="11" fillId="0" borderId="10" xfId="0" applyFont="1" applyBorder="1" applyAlignment="1">
      <alignment/>
    </xf>
    <xf numFmtId="0" fontId="1" fillId="24" borderId="10" xfId="61" applyNumberFormat="1" applyFont="1" applyFill="1" applyBorder="1" applyAlignment="1">
      <alignment horizontal="right" vertical="top" wrapText="1"/>
      <protection/>
    </xf>
    <xf numFmtId="0" fontId="1" fillId="0" borderId="10" xfId="61" applyFont="1" applyBorder="1">
      <alignment/>
      <protection/>
    </xf>
    <xf numFmtId="165" fontId="1" fillId="22" borderId="10" xfId="61" applyNumberFormat="1" applyFont="1" applyFill="1" applyBorder="1" applyAlignment="1">
      <alignment horizontal="right" vertical="top" wrapText="1"/>
      <protection/>
    </xf>
    <xf numFmtId="165" fontId="1" fillId="0" borderId="10" xfId="61" applyNumberFormat="1" applyFont="1" applyFill="1" applyBorder="1" applyAlignment="1">
      <alignment horizontal="right" vertical="top" wrapText="1"/>
      <protection/>
    </xf>
    <xf numFmtId="0" fontId="11" fillId="22" borderId="10" xfId="0" applyFont="1" applyFill="1" applyBorder="1" applyAlignment="1">
      <alignment/>
    </xf>
    <xf numFmtId="0" fontId="1" fillId="22" borderId="10" xfId="61" applyNumberFormat="1" applyFont="1" applyFill="1" applyBorder="1" applyAlignment="1">
      <alignment horizontal="right" vertical="top" wrapText="1"/>
      <protection/>
    </xf>
    <xf numFmtId="1" fontId="1" fillId="0" borderId="0" xfId="58" applyNumberFormat="1" applyFont="1">
      <alignment/>
      <protection/>
    </xf>
    <xf numFmtId="0" fontId="1" fillId="0" borderId="0" xfId="58" applyFont="1">
      <alignment/>
      <protection/>
    </xf>
    <xf numFmtId="1" fontId="1" fillId="0" borderId="0" xfId="58" applyNumberFormat="1" applyFont="1" applyAlignment="1">
      <alignment horizontal="left" vertical="top" wrapText="1"/>
      <protection/>
    </xf>
    <xf numFmtId="0" fontId="1" fillId="0" borderId="0" xfId="58" applyNumberFormat="1" applyFont="1" applyAlignment="1">
      <alignment horizontal="left" vertical="top" wrapText="1"/>
      <protection/>
    </xf>
    <xf numFmtId="1" fontId="1" fillId="25" borderId="10" xfId="58" applyNumberFormat="1" applyFont="1" applyFill="1" applyBorder="1" applyAlignment="1">
      <alignment horizontal="right" vertical="top" wrapText="1"/>
      <protection/>
    </xf>
    <xf numFmtId="1" fontId="1" fillId="24" borderId="10" xfId="58" applyNumberFormat="1" applyFont="1" applyFill="1" applyBorder="1" applyAlignment="1">
      <alignment horizontal="right" vertical="top" wrapText="1"/>
      <protection/>
    </xf>
    <xf numFmtId="1" fontId="18" fillId="0" borderId="10" xfId="58" applyNumberFormat="1" applyFont="1" applyBorder="1" applyAlignment="1">
      <alignment horizontal="center" vertical="center" wrapText="1"/>
      <protection/>
    </xf>
    <xf numFmtId="0" fontId="18" fillId="0" borderId="10" xfId="58" applyNumberFormat="1" applyFont="1" applyBorder="1" applyAlignment="1">
      <alignment horizontal="center" vertical="center" wrapText="1"/>
      <protection/>
    </xf>
    <xf numFmtId="0" fontId="1" fillId="25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24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1" fillId="22" borderId="12" xfId="0" applyFont="1" applyFill="1" applyBorder="1" applyAlignment="1">
      <alignment horizontal="center" wrapText="1"/>
    </xf>
    <xf numFmtId="0" fontId="28" fillId="25" borderId="10" xfId="0" applyFont="1" applyFill="1" applyBorder="1" applyAlignment="1">
      <alignment/>
    </xf>
    <xf numFmtId="0" fontId="11" fillId="0" borderId="0" xfId="59" applyFont="1">
      <alignment/>
      <protection/>
    </xf>
    <xf numFmtId="0" fontId="11" fillId="0" borderId="0" xfId="59" applyNumberFormat="1" applyFont="1" applyAlignment="1">
      <alignment horizontal="left" vertical="top" wrapText="1"/>
      <protection/>
    </xf>
    <xf numFmtId="0" fontId="12" fillId="0" borderId="10" xfId="59" applyNumberFormat="1" applyFont="1" applyBorder="1" applyAlignment="1">
      <alignment horizontal="center" vertical="center" wrapText="1"/>
      <protection/>
    </xf>
    <xf numFmtId="0" fontId="29" fillId="24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vertical="center"/>
    </xf>
    <xf numFmtId="165" fontId="11" fillId="24" borderId="10" xfId="54" applyNumberFormat="1" applyFont="1" applyFill="1" applyBorder="1" applyAlignment="1">
      <alignment horizontal="left" vertical="top" wrapText="1"/>
      <protection/>
    </xf>
    <xf numFmtId="0" fontId="29" fillId="22" borderId="10" xfId="0" applyFont="1" applyFill="1" applyBorder="1" applyAlignment="1">
      <alignment horizontal="left" wrapText="1"/>
    </xf>
    <xf numFmtId="9" fontId="24" fillId="24" borderId="12" xfId="0" applyNumberFormat="1" applyFont="1" applyFill="1" applyBorder="1" applyAlignment="1">
      <alignment horizontal="center" vertical="top" wrapText="1"/>
    </xf>
    <xf numFmtId="0" fontId="9" fillId="25" borderId="12" xfId="0" applyFont="1" applyFill="1" applyBorder="1" applyAlignment="1">
      <alignment horizontal="center" wrapText="1"/>
    </xf>
    <xf numFmtId="0" fontId="9" fillId="25" borderId="13" xfId="0" applyFont="1" applyFill="1" applyBorder="1" applyAlignment="1">
      <alignment horizontal="center" wrapText="1"/>
    </xf>
    <xf numFmtId="1" fontId="9" fillId="25" borderId="13" xfId="0" applyNumberFormat="1" applyFont="1" applyFill="1" applyBorder="1" applyAlignment="1">
      <alignment horizontal="center" wrapText="1"/>
    </xf>
    <xf numFmtId="1" fontId="9" fillId="24" borderId="12" xfId="0" applyNumberFormat="1" applyFont="1" applyFill="1" applyBorder="1" applyAlignment="1">
      <alignment horizontal="center" wrapText="1"/>
    </xf>
    <xf numFmtId="1" fontId="9" fillId="25" borderId="12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26" fillId="25" borderId="10" xfId="0" applyFont="1" applyFill="1" applyBorder="1" applyAlignment="1">
      <alignment horizontal="center" wrapText="1"/>
    </xf>
    <xf numFmtId="1" fontId="25" fillId="0" borderId="0" xfId="0" applyNumberFormat="1" applyFont="1" applyAlignment="1">
      <alignment/>
    </xf>
    <xf numFmtId="1" fontId="25" fillId="0" borderId="0" xfId="0" applyNumberFormat="1" applyFont="1" applyAlignment="1">
      <alignment vertical="center"/>
    </xf>
    <xf numFmtId="1" fontId="14" fillId="26" borderId="0" xfId="60" applyNumberFormat="1" applyFont="1" applyFill="1">
      <alignment/>
      <protection/>
    </xf>
    <xf numFmtId="1" fontId="14" fillId="0" borderId="0" xfId="60" applyNumberFormat="1" applyFont="1" applyAlignment="1">
      <alignment horizontal="left" vertical="top" wrapText="1"/>
      <protection/>
    </xf>
    <xf numFmtId="1" fontId="16" fillId="0" borderId="10" xfId="60" applyNumberFormat="1" applyFont="1" applyBorder="1" applyAlignment="1">
      <alignment horizontal="center" vertical="center" wrapText="1"/>
      <protection/>
    </xf>
    <xf numFmtId="1" fontId="26" fillId="25" borderId="10" xfId="0" applyNumberFormat="1" applyFont="1" applyFill="1" applyBorder="1" applyAlignment="1">
      <alignment horizontal="center" wrapText="1"/>
    </xf>
    <xf numFmtId="1" fontId="26" fillId="24" borderId="10" xfId="0" applyNumberFormat="1" applyFont="1" applyFill="1" applyBorder="1" applyAlignment="1">
      <alignment horizontal="center" wrapText="1"/>
    </xf>
    <xf numFmtId="1" fontId="14" fillId="0" borderId="10" xfId="60" applyNumberFormat="1" applyFont="1" applyBorder="1">
      <alignment/>
      <protection/>
    </xf>
    <xf numFmtId="1" fontId="14" fillId="24" borderId="10" xfId="60" applyNumberFormat="1" applyFont="1" applyFill="1" applyBorder="1" applyAlignment="1">
      <alignment horizontal="right" vertical="center" wrapText="1"/>
      <protection/>
    </xf>
    <xf numFmtId="1" fontId="14" fillId="0" borderId="0" xfId="60" applyNumberFormat="1" applyFont="1">
      <alignment/>
      <protection/>
    </xf>
    <xf numFmtId="1" fontId="0" fillId="0" borderId="0" xfId="0" applyNumberFormat="1" applyAlignment="1">
      <alignment vertical="center"/>
    </xf>
    <xf numFmtId="0" fontId="1" fillId="0" borderId="11" xfId="56" applyNumberFormat="1" applyFont="1" applyFill="1" applyBorder="1" applyAlignment="1">
      <alignment horizontal="right" vertical="center" wrapText="1"/>
      <protection/>
    </xf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67" fontId="22" fillId="23" borderId="10" xfId="0" applyNumberFormat="1" applyFont="1" applyFill="1" applyBorder="1" applyAlignment="1">
      <alignment horizontal="center"/>
    </xf>
    <xf numFmtId="0" fontId="1" fillId="25" borderId="11" xfId="56" applyNumberFormat="1" applyFont="1" applyFill="1" applyBorder="1" applyAlignment="1">
      <alignment horizontal="center" vertical="center" wrapText="1"/>
      <protection/>
    </xf>
    <xf numFmtId="1" fontId="1" fillId="26" borderId="0" xfId="56" applyNumberFormat="1" applyFill="1" applyAlignment="1">
      <alignment vertical="center"/>
      <protection/>
    </xf>
    <xf numFmtId="1" fontId="1" fillId="0" borderId="0" xfId="56" applyNumberFormat="1" applyFont="1" applyAlignment="1">
      <alignment horizontal="left" vertical="center" wrapText="1"/>
      <protection/>
    </xf>
    <xf numFmtId="1" fontId="3" fillId="0" borderId="10" xfId="56" applyNumberFormat="1" applyFont="1" applyBorder="1" applyAlignment="1">
      <alignment horizontal="center" vertical="center" wrapText="1"/>
      <protection/>
    </xf>
    <xf numFmtId="1" fontId="1" fillId="25" borderId="10" xfId="56" applyNumberFormat="1" applyFont="1" applyFill="1" applyBorder="1" applyAlignment="1">
      <alignment horizontal="right" vertical="center" wrapText="1"/>
      <protection/>
    </xf>
    <xf numFmtId="1" fontId="1" fillId="0" borderId="10" xfId="56" applyNumberFormat="1" applyFont="1" applyFill="1" applyBorder="1" applyAlignment="1">
      <alignment horizontal="right" vertical="center" wrapText="1"/>
      <protection/>
    </xf>
    <xf numFmtId="1" fontId="1" fillId="24" borderId="10" xfId="56" applyNumberFormat="1" applyFont="1" applyFill="1" applyBorder="1" applyAlignment="1">
      <alignment horizontal="right" vertical="center" wrapText="1"/>
      <protection/>
    </xf>
    <xf numFmtId="1" fontId="1" fillId="25" borderId="10" xfId="56" applyNumberFormat="1" applyFill="1" applyBorder="1" applyAlignment="1">
      <alignment horizontal="right" vertical="center"/>
      <protection/>
    </xf>
    <xf numFmtId="1" fontId="1" fillId="25" borderId="10" xfId="56" applyNumberFormat="1" applyFont="1" applyFill="1" applyBorder="1" applyAlignment="1">
      <alignment horizontal="center" vertical="center" wrapText="1"/>
      <protection/>
    </xf>
    <xf numFmtId="1" fontId="1" fillId="0" borderId="0" xfId="56" applyNumberFormat="1" applyAlignment="1">
      <alignment vertical="center"/>
      <protection/>
    </xf>
    <xf numFmtId="0" fontId="21" fillId="24" borderId="0" xfId="0" applyFont="1" applyFill="1" applyBorder="1" applyAlignment="1">
      <alignment horizontal="center"/>
    </xf>
    <xf numFmtId="167" fontId="28" fillId="24" borderId="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67" fontId="22" fillId="24" borderId="10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167" fontId="22" fillId="24" borderId="14" xfId="0" applyNumberFormat="1" applyFont="1" applyFill="1" applyBorder="1" applyAlignment="1">
      <alignment horizontal="center"/>
    </xf>
    <xf numFmtId="1" fontId="9" fillId="24" borderId="15" xfId="0" applyNumberFormat="1" applyFont="1" applyFill="1" applyBorder="1" applyAlignment="1">
      <alignment horizontal="center" wrapText="1"/>
    </xf>
    <xf numFmtId="0" fontId="9" fillId="24" borderId="15" xfId="0" applyFont="1" applyFill="1" applyBorder="1" applyAlignment="1">
      <alignment horizontal="center" wrapText="1"/>
    </xf>
    <xf numFmtId="0" fontId="0" fillId="0" borderId="10" xfId="0" applyBorder="1" applyAlignment="1">
      <alignment horizontal="right" vertical="center"/>
    </xf>
    <xf numFmtId="3" fontId="22" fillId="24" borderId="10" xfId="0" applyNumberFormat="1" applyFont="1" applyFill="1" applyBorder="1" applyAlignment="1">
      <alignment horizontal="center"/>
    </xf>
    <xf numFmtId="3" fontId="22" fillId="27" borderId="10" xfId="0" applyNumberFormat="1" applyFont="1" applyFill="1" applyBorder="1" applyAlignment="1">
      <alignment horizontal="center"/>
    </xf>
    <xf numFmtId="3" fontId="28" fillId="3" borderId="16" xfId="0" applyNumberFormat="1" applyFont="1" applyFill="1" applyBorder="1" applyAlignment="1">
      <alignment horizontal="center"/>
    </xf>
    <xf numFmtId="0" fontId="10" fillId="26" borderId="0" xfId="53" applyNumberFormat="1" applyFont="1" applyFill="1" applyAlignment="1">
      <alignment vertical="center"/>
      <protection/>
    </xf>
    <xf numFmtId="0" fontId="11" fillId="0" borderId="0" xfId="53" applyNumberFormat="1" applyFont="1" applyAlignment="1">
      <alignment vertical="center"/>
      <protection/>
    </xf>
    <xf numFmtId="0" fontId="12" fillId="0" borderId="10" xfId="53" applyNumberFormat="1" applyFont="1" applyBorder="1" applyAlignment="1">
      <alignment vertical="center" wrapText="1"/>
      <protection/>
    </xf>
    <xf numFmtId="0" fontId="24" fillId="25" borderId="13" xfId="0" applyFont="1" applyFill="1" applyBorder="1" applyAlignment="1">
      <alignment wrapText="1"/>
    </xf>
    <xf numFmtId="0" fontId="24" fillId="24" borderId="12" xfId="0" applyFont="1" applyFill="1" applyBorder="1" applyAlignment="1">
      <alignment wrapText="1"/>
    </xf>
    <xf numFmtId="0" fontId="12" fillId="24" borderId="10" xfId="53" applyNumberFormat="1" applyFont="1" applyFill="1" applyBorder="1" applyAlignment="1">
      <alignment vertical="center" wrapText="1"/>
      <protection/>
    </xf>
    <xf numFmtId="0" fontId="24" fillId="25" borderId="12" xfId="0" applyFont="1" applyFill="1" applyBorder="1" applyAlignment="1">
      <alignment wrapText="1"/>
    </xf>
    <xf numFmtId="0" fontId="24" fillId="24" borderId="12" xfId="0" applyFont="1" applyFill="1" applyBorder="1" applyAlignment="1">
      <alignment vertical="top" wrapText="1"/>
    </xf>
    <xf numFmtId="0" fontId="12" fillId="0" borderId="0" xfId="53" applyFont="1" applyAlignment="1">
      <alignment vertical="center"/>
      <protection/>
    </xf>
    <xf numFmtId="0" fontId="24" fillId="25" borderId="12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24" fillId="24" borderId="15" xfId="0" applyFont="1" applyFill="1" applyBorder="1" applyAlignment="1">
      <alignment wrapText="1"/>
    </xf>
    <xf numFmtId="0" fontId="11" fillId="0" borderId="0" xfId="53" applyFont="1" applyAlignment="1">
      <alignment vertical="center"/>
      <protection/>
    </xf>
    <xf numFmtId="0" fontId="0" fillId="0" borderId="0" xfId="0" applyFont="1" applyAlignment="1">
      <alignment vertical="center"/>
    </xf>
    <xf numFmtId="0" fontId="13" fillId="26" borderId="0" xfId="60" applyNumberFormat="1" applyFont="1" applyFill="1" applyAlignment="1">
      <alignment horizontal="left" vertical="top"/>
      <protection/>
    </xf>
    <xf numFmtId="0" fontId="15" fillId="0" borderId="0" xfId="60" applyNumberFormat="1" applyFont="1" applyAlignment="1">
      <alignment horizontal="left" vertical="top"/>
      <protection/>
    </xf>
    <xf numFmtId="0" fontId="13" fillId="20" borderId="10" xfId="60" applyNumberFormat="1" applyFont="1" applyFill="1" applyBorder="1" applyAlignment="1">
      <alignment horizontal="left" vertical="center" wrapText="1"/>
      <protection/>
    </xf>
    <xf numFmtId="0" fontId="26" fillId="25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0" fontId="15" fillId="24" borderId="10" xfId="60" applyNumberFormat="1" applyFont="1" applyFill="1" applyBorder="1" applyAlignment="1">
      <alignment horizontal="left" vertical="center" wrapText="1"/>
      <protection/>
    </xf>
    <xf numFmtId="0" fontId="15" fillId="0" borderId="0" xfId="60" applyFont="1" applyAlignment="1">
      <alignment horizontal="left"/>
      <protection/>
    </xf>
    <xf numFmtId="0" fontId="25" fillId="0" borderId="0" xfId="0" applyFont="1" applyAlignment="1">
      <alignment horizontal="left"/>
    </xf>
    <xf numFmtId="0" fontId="2" fillId="26" borderId="0" xfId="56" applyNumberFormat="1" applyFont="1" applyFill="1" applyAlignment="1">
      <alignment vertical="center"/>
      <protection/>
    </xf>
    <xf numFmtId="0" fontId="1" fillId="0" borderId="0" xfId="56" applyNumberFormat="1" applyFont="1" applyAlignment="1">
      <alignment vertical="center"/>
      <protection/>
    </xf>
    <xf numFmtId="0" fontId="4" fillId="20" borderId="10" xfId="56" applyNumberFormat="1" applyFont="1" applyFill="1" applyBorder="1" applyAlignment="1">
      <alignment vertical="center" wrapText="1"/>
      <protection/>
    </xf>
    <xf numFmtId="0" fontId="1" fillId="25" borderId="10" xfId="56" applyNumberFormat="1" applyFont="1" applyFill="1" applyBorder="1" applyAlignment="1">
      <alignment vertical="center" wrapText="1"/>
      <protection/>
    </xf>
    <xf numFmtId="0" fontId="1" fillId="24" borderId="10" xfId="56" applyNumberFormat="1" applyFont="1" applyFill="1" applyBorder="1" applyAlignment="1">
      <alignment vertical="center" wrapText="1"/>
      <protection/>
    </xf>
    <xf numFmtId="0" fontId="1" fillId="25" borderId="10" xfId="56" applyFill="1" applyBorder="1" applyAlignment="1">
      <alignment vertical="center"/>
      <protection/>
    </xf>
    <xf numFmtId="0" fontId="1" fillId="0" borderId="10" xfId="56" applyNumberFormat="1" applyFont="1" applyFill="1" applyBorder="1" applyAlignment="1">
      <alignment vertical="center" wrapText="1"/>
      <protection/>
    </xf>
    <xf numFmtId="0" fontId="17" fillId="0" borderId="0" xfId="58" applyNumberFormat="1" applyFont="1" applyAlignment="1">
      <alignment vertical="top"/>
      <protection/>
    </xf>
    <xf numFmtId="0" fontId="1" fillId="0" borderId="0" xfId="58" applyNumberFormat="1" applyFont="1" applyAlignment="1">
      <alignment vertical="top"/>
      <protection/>
    </xf>
    <xf numFmtId="0" fontId="17" fillId="20" borderId="10" xfId="58" applyNumberFormat="1" applyFont="1" applyFill="1" applyBorder="1" applyAlignment="1">
      <alignment vertical="top" wrapText="1"/>
      <protection/>
    </xf>
    <xf numFmtId="0" fontId="18" fillId="25" borderId="10" xfId="58" applyNumberFormat="1" applyFont="1" applyFill="1" applyBorder="1" applyAlignment="1">
      <alignment vertical="top" wrapText="1"/>
      <protection/>
    </xf>
    <xf numFmtId="0" fontId="18" fillId="24" borderId="10" xfId="58" applyNumberFormat="1" applyFont="1" applyFill="1" applyBorder="1" applyAlignment="1">
      <alignment vertical="top" wrapText="1"/>
      <protection/>
    </xf>
    <xf numFmtId="0" fontId="18" fillId="24" borderId="12" xfId="0" applyFont="1" applyFill="1" applyBorder="1" applyAlignment="1">
      <alignment wrapText="1"/>
    </xf>
    <xf numFmtId="0" fontId="18" fillId="22" borderId="12" xfId="0" applyFont="1" applyFill="1" applyBorder="1" applyAlignment="1">
      <alignment wrapText="1"/>
    </xf>
    <xf numFmtId="0" fontId="1" fillId="0" borderId="0" xfId="0" applyFont="1" applyAlignment="1">
      <alignment/>
    </xf>
    <xf numFmtId="0" fontId="10" fillId="0" borderId="0" xfId="59" applyNumberFormat="1" applyFont="1" applyAlignment="1">
      <alignment vertical="top"/>
      <protection/>
    </xf>
    <xf numFmtId="0" fontId="11" fillId="0" borderId="0" xfId="59" applyNumberFormat="1" applyFont="1" applyAlignment="1">
      <alignment vertical="top"/>
      <protection/>
    </xf>
    <xf numFmtId="0" fontId="10" fillId="20" borderId="10" xfId="59" applyNumberFormat="1" applyFont="1" applyFill="1" applyBorder="1" applyAlignment="1">
      <alignment vertical="top" wrapText="1"/>
      <protection/>
    </xf>
    <xf numFmtId="0" fontId="11" fillId="24" borderId="10" xfId="54" applyNumberFormat="1" applyFont="1" applyFill="1" applyBorder="1" applyAlignment="1">
      <alignment vertical="top" wrapText="1"/>
      <protection/>
    </xf>
    <xf numFmtId="0" fontId="30" fillId="22" borderId="10" xfId="0" applyFont="1" applyFill="1" applyBorder="1" applyAlignment="1">
      <alignment wrapText="1"/>
    </xf>
    <xf numFmtId="0" fontId="30" fillId="24" borderId="10" xfId="0" applyFont="1" applyFill="1" applyBorder="1" applyAlignment="1">
      <alignment wrapText="1"/>
    </xf>
    <xf numFmtId="0" fontId="28" fillId="0" borderId="0" xfId="0" applyFont="1" applyAlignment="1">
      <alignment/>
    </xf>
    <xf numFmtId="0" fontId="28" fillId="24" borderId="0" xfId="0" applyFont="1" applyFill="1" applyBorder="1" applyAlignment="1">
      <alignment horizontal="center"/>
    </xf>
    <xf numFmtId="164" fontId="1" fillId="24" borderId="10" xfId="61" applyNumberFormat="1" applyFont="1" applyFill="1" applyBorder="1" applyAlignment="1">
      <alignment horizontal="right" vertical="top" wrapText="1"/>
      <protection/>
    </xf>
    <xf numFmtId="3" fontId="11" fillId="24" borderId="10" xfId="0" applyNumberFormat="1" applyFont="1" applyFill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2" fillId="27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3" fillId="0" borderId="11" xfId="60" applyNumberFormat="1" applyFont="1" applyFill="1" applyBorder="1" applyAlignment="1">
      <alignment horizontal="center" wrapText="1"/>
      <protection/>
    </xf>
    <xf numFmtId="0" fontId="3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7" xfId="60" applyNumberFormat="1" applyFont="1" applyFill="1" applyBorder="1" applyAlignment="1">
      <alignment horizontal="center" wrapText="1"/>
      <protection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4" borderId="10" xfId="61" applyNumberFormat="1" applyFont="1" applyFill="1" applyBorder="1" applyAlignment="1">
      <alignment horizontal="center" wrapText="1"/>
      <protection/>
    </xf>
    <xf numFmtId="165" fontId="1" fillId="24" borderId="10" xfId="61" applyNumberFormat="1" applyFont="1" applyFill="1" applyBorder="1" applyAlignment="1">
      <alignment horizontal="center" wrapText="1"/>
      <protection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3" fontId="28" fillId="17" borderId="18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2" fontId="22" fillId="27" borderId="14" xfId="0" applyNumberFormat="1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39" fillId="22" borderId="20" xfId="0" applyFont="1" applyFill="1" applyBorder="1" applyAlignment="1">
      <alignment wrapText="1"/>
    </xf>
    <xf numFmtId="0" fontId="40" fillId="23" borderId="20" xfId="0" applyFont="1" applyFill="1" applyBorder="1" applyAlignment="1">
      <alignment wrapText="1"/>
    </xf>
    <xf numFmtId="0" fontId="1" fillId="17" borderId="10" xfId="55" applyNumberFormat="1" applyFont="1" applyFill="1" applyBorder="1" applyAlignment="1">
      <alignment horizontal="left" vertical="top" wrapText="1"/>
      <protection/>
    </xf>
    <xf numFmtId="165" fontId="1" fillId="17" borderId="10" xfId="55" applyNumberFormat="1" applyFont="1" applyFill="1" applyBorder="1" applyAlignment="1">
      <alignment horizontal="right" vertical="top" wrapText="1"/>
      <protection/>
    </xf>
    <xf numFmtId="0" fontId="1" fillId="17" borderId="10" xfId="55" applyNumberFormat="1" applyFont="1" applyFill="1" applyBorder="1" applyAlignment="1">
      <alignment horizontal="right" vertical="top" wrapText="1"/>
      <protection/>
    </xf>
    <xf numFmtId="164" fontId="1" fillId="17" borderId="10" xfId="55" applyNumberFormat="1" applyFont="1" applyFill="1" applyBorder="1" applyAlignment="1">
      <alignment horizontal="right" vertical="top" wrapText="1"/>
      <protection/>
    </xf>
    <xf numFmtId="0" fontId="1" fillId="25" borderId="10" xfId="55" applyFont="1" applyFill="1" applyBorder="1" applyAlignment="1">
      <alignment/>
      <protection/>
    </xf>
    <xf numFmtId="0" fontId="1" fillId="25" borderId="10" xfId="55" applyFill="1" applyBorder="1" applyAlignment="1">
      <alignment/>
      <protection/>
    </xf>
    <xf numFmtId="0" fontId="28" fillId="27" borderId="1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2" fillId="24" borderId="22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 textRotation="90"/>
    </xf>
    <xf numFmtId="0" fontId="32" fillId="0" borderId="0" xfId="0" applyFont="1" applyAlignment="1">
      <alignment horizontal="center" vertical="center"/>
    </xf>
    <xf numFmtId="0" fontId="32" fillId="0" borderId="22" xfId="0" applyFont="1" applyBorder="1" applyAlignment="1">
      <alignment vertical="center" textRotation="90"/>
    </xf>
    <xf numFmtId="0" fontId="32" fillId="24" borderId="24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/>
    </xf>
    <xf numFmtId="0" fontId="33" fillId="24" borderId="23" xfId="0" applyFont="1" applyFill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167" fontId="28" fillId="24" borderId="26" xfId="0" applyNumberFormat="1" applyFont="1" applyFill="1" applyBorder="1" applyAlignment="1">
      <alignment horizontal="center"/>
    </xf>
    <xf numFmtId="3" fontId="22" fillId="24" borderId="26" xfId="0" applyNumberFormat="1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/>
    </xf>
    <xf numFmtId="0" fontId="28" fillId="24" borderId="28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3" fontId="11" fillId="24" borderId="30" xfId="0" applyNumberFormat="1" applyFont="1" applyFill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2" fontId="28" fillId="22" borderId="26" xfId="0" applyNumberFormat="1" applyFont="1" applyFill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11" fillId="24" borderId="26" xfId="0" applyFont="1" applyFill="1" applyBorder="1" applyAlignment="1">
      <alignment horizontal="center"/>
    </xf>
    <xf numFmtId="3" fontId="11" fillId="24" borderId="33" xfId="0" applyNumberFormat="1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32" fillId="0" borderId="34" xfId="0" applyFont="1" applyBorder="1" applyAlignment="1">
      <alignment vertical="center" textRotation="90"/>
    </xf>
    <xf numFmtId="0" fontId="34" fillId="0" borderId="34" xfId="0" applyFont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42" fillId="22" borderId="35" xfId="0" applyFont="1" applyFill="1" applyBorder="1" applyAlignment="1">
      <alignment horizontal="center"/>
    </xf>
    <xf numFmtId="0" fontId="42" fillId="22" borderId="36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3" fontId="34" fillId="24" borderId="11" xfId="0" applyNumberFormat="1" applyFont="1" applyFill="1" applyBorder="1" applyAlignment="1">
      <alignment horizontal="center"/>
    </xf>
    <xf numFmtId="3" fontId="34" fillId="24" borderId="19" xfId="0" applyNumberFormat="1" applyFont="1" applyFill="1" applyBorder="1" applyAlignment="1">
      <alignment horizontal="center"/>
    </xf>
    <xf numFmtId="3" fontId="28" fillId="24" borderId="32" xfId="0" applyNumberFormat="1" applyFont="1" applyFill="1" applyBorder="1" applyAlignment="1">
      <alignment horizontal="center"/>
    </xf>
    <xf numFmtId="2" fontId="28" fillId="25" borderId="10" xfId="0" applyNumberFormat="1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11" fillId="25" borderId="30" xfId="0" applyNumberFormat="1" applyFont="1" applyFill="1" applyBorder="1" applyAlignment="1">
      <alignment horizontal="center"/>
    </xf>
    <xf numFmtId="0" fontId="43" fillId="24" borderId="12" xfId="0" applyFont="1" applyFill="1" applyBorder="1" applyAlignment="1">
      <alignment wrapText="1"/>
    </xf>
    <xf numFmtId="0" fontId="43" fillId="24" borderId="12" xfId="0" applyFont="1" applyFill="1" applyBorder="1" applyAlignment="1">
      <alignment vertical="top" wrapText="1"/>
    </xf>
    <xf numFmtId="0" fontId="44" fillId="24" borderId="12" xfId="0" applyFont="1" applyFill="1" applyBorder="1" applyAlignment="1">
      <alignment vertical="top" wrapText="1"/>
    </xf>
    <xf numFmtId="0" fontId="38" fillId="0" borderId="10" xfId="53" applyFont="1" applyBorder="1" applyAlignment="1">
      <alignment vertical="center"/>
      <protection/>
    </xf>
    <xf numFmtId="0" fontId="43" fillId="24" borderId="12" xfId="0" applyFont="1" applyFill="1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8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8" fillId="0" borderId="40" xfId="0" applyFont="1" applyBorder="1" applyAlignment="1">
      <alignment/>
    </xf>
    <xf numFmtId="0" fontId="7" fillId="0" borderId="47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8" fillId="17" borderId="10" xfId="0" applyFont="1" applyFill="1" applyBorder="1" applyAlignment="1">
      <alignment horizontal="center"/>
    </xf>
    <xf numFmtId="0" fontId="28" fillId="18" borderId="10" xfId="0" applyFont="1" applyFill="1" applyBorder="1" applyAlignment="1">
      <alignment horizontal="center"/>
    </xf>
    <xf numFmtId="2" fontId="22" fillId="25" borderId="10" xfId="0" applyNumberFormat="1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11" fillId="25" borderId="30" xfId="0" applyNumberFormat="1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center" wrapText="1"/>
    </xf>
    <xf numFmtId="0" fontId="33" fillId="24" borderId="14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2" fontId="28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7" borderId="17" xfId="0" applyFont="1" applyFill="1" applyBorder="1" applyAlignment="1">
      <alignment horizontal="center"/>
    </xf>
    <xf numFmtId="0" fontId="28" fillId="24" borderId="48" xfId="0" applyFont="1" applyFill="1" applyBorder="1" applyAlignment="1">
      <alignment horizontal="center"/>
    </xf>
    <xf numFmtId="0" fontId="12" fillId="24" borderId="27" xfId="0" applyFont="1" applyFill="1" applyBorder="1" applyAlignment="1">
      <alignment horizontal="center"/>
    </xf>
    <xf numFmtId="0" fontId="28" fillId="27" borderId="14" xfId="0" applyFont="1" applyFill="1" applyBorder="1" applyAlignment="1">
      <alignment horizontal="center"/>
    </xf>
    <xf numFmtId="0" fontId="28" fillId="22" borderId="26" xfId="0" applyFont="1" applyFill="1" applyBorder="1" applyAlignment="1">
      <alignment horizontal="center"/>
    </xf>
    <xf numFmtId="0" fontId="28" fillId="3" borderId="28" xfId="0" applyFont="1" applyFill="1" applyBorder="1" applyAlignment="1">
      <alignment horizontal="center"/>
    </xf>
    <xf numFmtId="0" fontId="28" fillId="3" borderId="32" xfId="0" applyFont="1" applyFill="1" applyBorder="1" applyAlignment="1">
      <alignment horizontal="center"/>
    </xf>
    <xf numFmtId="0" fontId="11" fillId="22" borderId="24" xfId="0" applyFont="1" applyFill="1" applyBorder="1" applyAlignment="1">
      <alignment horizontal="center"/>
    </xf>
    <xf numFmtId="3" fontId="11" fillId="22" borderId="34" xfId="0" applyNumberFormat="1" applyFont="1" applyFill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0" fontId="21" fillId="24" borderId="0" xfId="0" applyFont="1" applyFill="1" applyBorder="1" applyAlignment="1">
      <alignment horizontal="center"/>
    </xf>
    <xf numFmtId="0" fontId="63" fillId="24" borderId="22" xfId="0" applyFont="1" applyFill="1" applyBorder="1" applyAlignment="1">
      <alignment horizontal="center"/>
    </xf>
    <xf numFmtId="0" fontId="63" fillId="24" borderId="34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2" fillId="25" borderId="24" xfId="0" applyFont="1" applyFill="1" applyBorder="1" applyAlignment="1">
      <alignment horizontal="center" vertical="center" textRotation="90"/>
    </xf>
    <xf numFmtId="0" fontId="32" fillId="25" borderId="22" xfId="0" applyFont="1" applyFill="1" applyBorder="1" applyAlignment="1">
      <alignment horizontal="center" vertical="center" textRotation="90"/>
    </xf>
    <xf numFmtId="0" fontId="32" fillId="25" borderId="34" xfId="0" applyFont="1" applyFill="1" applyBorder="1" applyAlignment="1">
      <alignment horizontal="center" vertical="center" textRotation="90"/>
    </xf>
    <xf numFmtId="167" fontId="11" fillId="0" borderId="27" xfId="0" applyNumberFormat="1" applyFont="1" applyBorder="1" applyAlignment="1">
      <alignment horizontal="center" textRotation="90"/>
    </xf>
    <xf numFmtId="167" fontId="11" fillId="0" borderId="10" xfId="0" applyNumberFormat="1" applyFont="1" applyBorder="1" applyAlignment="1">
      <alignment horizontal="center" textRotation="90"/>
    </xf>
    <xf numFmtId="1" fontId="11" fillId="0" borderId="27" xfId="0" applyNumberFormat="1" applyFont="1" applyBorder="1" applyAlignment="1">
      <alignment horizontal="center" textRotation="90"/>
    </xf>
    <xf numFmtId="1" fontId="11" fillId="0" borderId="10" xfId="0" applyNumberFormat="1" applyFont="1" applyBorder="1" applyAlignment="1">
      <alignment horizontal="center" textRotation="90"/>
    </xf>
    <xf numFmtId="0" fontId="32" fillId="25" borderId="53" xfId="0" applyFont="1" applyFill="1" applyBorder="1" applyAlignment="1">
      <alignment horizontal="center" vertical="center" textRotation="90"/>
    </xf>
    <xf numFmtId="0" fontId="32" fillId="25" borderId="54" xfId="0" applyFont="1" applyFill="1" applyBorder="1" applyAlignment="1">
      <alignment horizontal="center" vertical="center" textRotation="90"/>
    </xf>
    <xf numFmtId="0" fontId="32" fillId="25" borderId="55" xfId="0" applyFont="1" applyFill="1" applyBorder="1" applyAlignment="1">
      <alignment horizontal="center" vertical="center" textRotation="90"/>
    </xf>
    <xf numFmtId="0" fontId="31" fillId="24" borderId="24" xfId="0" applyFont="1" applyFill="1" applyBorder="1" applyAlignment="1">
      <alignment horizontal="center"/>
    </xf>
    <xf numFmtId="0" fontId="31" fillId="24" borderId="2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7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1" fontId="11" fillId="0" borderId="28" xfId="0" applyNumberFormat="1" applyFont="1" applyBorder="1" applyAlignment="1">
      <alignment horizontal="center" textRotation="90"/>
    </xf>
    <xf numFmtId="1" fontId="11" fillId="0" borderId="11" xfId="0" applyNumberFormat="1" applyFont="1" applyBorder="1" applyAlignment="1">
      <alignment horizontal="center" textRotation="90"/>
    </xf>
    <xf numFmtId="0" fontId="7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66" fontId="8" fillId="0" borderId="56" xfId="0" applyNumberFormat="1" applyFont="1" applyFill="1" applyBorder="1" applyAlignment="1">
      <alignment horizontal="center"/>
    </xf>
    <xf numFmtId="166" fontId="8" fillId="0" borderId="57" xfId="0" applyNumberFormat="1" applyFont="1" applyFill="1" applyBorder="1" applyAlignment="1">
      <alignment horizontal="center"/>
    </xf>
    <xf numFmtId="166" fontId="8" fillId="0" borderId="58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center"/>
    </xf>
    <xf numFmtId="0" fontId="22" fillId="0" borderId="6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1" xfId="54"/>
    <cellStyle name="Обычный_Лист14" xfId="55"/>
    <cellStyle name="Обычный_Лист4" xfId="56"/>
    <cellStyle name="Обычный_Лист6" xfId="57"/>
    <cellStyle name="Обычный_Лист7" xfId="58"/>
    <cellStyle name="Обычный_Лист9" xfId="59"/>
    <cellStyle name="Обычный_прайс обработка" xfId="60"/>
    <cellStyle name="Обычный_склейк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7">
    <dxf>
      <font>
        <color indexed="22"/>
      </font>
    </dxf>
    <dxf>
      <font>
        <color indexed="34"/>
      </font>
    </dxf>
    <dxf>
      <font>
        <color indexed="9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22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7"/>
  <sheetViews>
    <sheetView tabSelected="1" zoomScale="85" zoomScaleNormal="85" zoomScalePageLayoutView="0" workbookViewId="0" topLeftCell="A1">
      <selection activeCell="D55" sqref="D55"/>
    </sheetView>
  </sheetViews>
  <sheetFormatPr defaultColWidth="9.140625" defaultRowHeight="12.75" customHeight="1"/>
  <cols>
    <col min="1" max="1" width="4.140625" style="252" customWidth="1"/>
    <col min="2" max="2" width="4.140625" style="245" hidden="1" customWidth="1"/>
    <col min="3" max="3" width="46.57421875" style="226" customWidth="1"/>
    <col min="4" max="4" width="51.421875" style="129" customWidth="1"/>
    <col min="5" max="5" width="10.28125" style="129" customWidth="1"/>
    <col min="6" max="7" width="6.8515625" style="129" customWidth="1"/>
    <col min="8" max="8" width="10.8515625" style="129" customWidth="1"/>
    <col min="9" max="9" width="9.8515625" style="129" customWidth="1"/>
    <col min="10" max="10" width="11.00390625" style="129" customWidth="1"/>
    <col min="11" max="11" width="3.8515625" style="129" customWidth="1"/>
    <col min="12" max="12" width="10.421875" style="129" customWidth="1"/>
    <col min="13" max="13" width="5.421875" style="129" customWidth="1"/>
    <col min="14" max="14" width="5.8515625" style="129" customWidth="1"/>
    <col min="15" max="15" width="6.7109375" style="130" customWidth="1"/>
    <col min="16" max="16" width="6.140625" style="129" customWidth="1"/>
    <col min="17" max="17" width="9.28125" style="129" customWidth="1"/>
    <col min="18" max="18" width="47.7109375" style="126" hidden="1" customWidth="1"/>
    <col min="19" max="19" width="9.140625" style="126" hidden="1" customWidth="1"/>
    <col min="20" max="20" width="46.140625" style="127" hidden="1" customWidth="1"/>
    <col min="21" max="21" width="9.140625" style="127" hidden="1" customWidth="1"/>
    <col min="22" max="22" width="34.7109375" style="128" hidden="1" customWidth="1"/>
    <col min="23" max="23" width="9.140625" style="128" hidden="1" customWidth="1"/>
    <col min="24" max="24" width="46.00390625" style="128" hidden="1" customWidth="1"/>
    <col min="25" max="25" width="9.140625" style="128" hidden="1" customWidth="1"/>
    <col min="26" max="26" width="53.421875" style="128" hidden="1" customWidth="1"/>
    <col min="27" max="27" width="9.140625" style="128" hidden="1" customWidth="1"/>
    <col min="28" max="28" width="41.57421875" style="126" hidden="1" customWidth="1"/>
    <col min="29" max="29" width="9.140625" style="126" hidden="1" customWidth="1"/>
    <col min="30" max="30" width="38.7109375" style="126" hidden="1" customWidth="1"/>
    <col min="31" max="31" width="9.140625" style="126" hidden="1" customWidth="1"/>
    <col min="32" max="32" width="43.00390625" style="126" hidden="1" customWidth="1"/>
    <col min="33" max="33" width="9.140625" style="126" hidden="1" customWidth="1"/>
    <col min="34" max="34" width="43.421875" style="126" hidden="1" customWidth="1"/>
    <col min="35" max="35" width="9.140625" style="126" hidden="1" customWidth="1"/>
    <col min="36" max="36" width="40.7109375" style="126" hidden="1" customWidth="1"/>
    <col min="37" max="37" width="9.140625" style="126" hidden="1" customWidth="1"/>
    <col min="38" max="38" width="35.7109375" style="126" hidden="1" customWidth="1"/>
    <col min="39" max="39" width="9.140625" style="126" hidden="1" customWidth="1"/>
    <col min="40" max="40" width="39.7109375" style="126" hidden="1" customWidth="1"/>
    <col min="41" max="41" width="9.140625" style="126" hidden="1" customWidth="1"/>
    <col min="42" max="42" width="38.140625" style="126" hidden="1" customWidth="1"/>
    <col min="43" max="43" width="9.140625" style="126" hidden="1" customWidth="1"/>
    <col min="44" max="44" width="46.8515625" style="126" hidden="1" customWidth="1"/>
    <col min="45" max="45" width="9.140625" style="126" hidden="1" customWidth="1"/>
    <col min="46" max="46" width="43.28125" style="126" hidden="1" customWidth="1"/>
    <col min="47" max="47" width="9.140625" style="126" hidden="1" customWidth="1"/>
    <col min="48" max="48" width="32.8515625" style="126" hidden="1" customWidth="1"/>
    <col min="49" max="49" width="9.140625" style="126" hidden="1" customWidth="1"/>
    <col min="50" max="50" width="42.421875" style="126" hidden="1" customWidth="1"/>
    <col min="51" max="51" width="9.140625" style="126" hidden="1" customWidth="1"/>
    <col min="52" max="52" width="42.421875" style="126" hidden="1" customWidth="1"/>
    <col min="53" max="16384" width="9.140625" style="126" customWidth="1"/>
  </cols>
  <sheetData>
    <row r="1" spans="1:17" ht="30" customHeight="1">
      <c r="A1" s="359" t="s">
        <v>130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</row>
    <row r="2" spans="1:51" ht="12.75" customHeight="1" thickBot="1">
      <c r="A2" s="250"/>
      <c r="B2" s="242"/>
      <c r="C2" s="213"/>
      <c r="D2" s="344"/>
      <c r="E2" s="344"/>
      <c r="F2" s="149"/>
      <c r="G2" s="149"/>
      <c r="H2" s="149"/>
      <c r="I2" s="206"/>
      <c r="J2" s="206"/>
      <c r="K2" s="206"/>
      <c r="L2" s="206"/>
      <c r="M2" s="206"/>
      <c r="N2" s="206"/>
      <c r="O2" s="150"/>
      <c r="P2" s="206"/>
      <c r="Q2" s="206"/>
      <c r="R2" s="214" t="s">
        <v>39</v>
      </c>
      <c r="S2" s="215" t="s">
        <v>3</v>
      </c>
      <c r="T2" s="131" t="s">
        <v>28</v>
      </c>
      <c r="U2" s="216" t="s">
        <v>3</v>
      </c>
      <c r="V2" s="217" t="s">
        <v>29</v>
      </c>
      <c r="W2" s="215" t="s">
        <v>3</v>
      </c>
      <c r="X2" s="217" t="s">
        <v>30</v>
      </c>
      <c r="Y2" s="216" t="s">
        <v>3</v>
      </c>
      <c r="Z2" s="217" t="s">
        <v>129</v>
      </c>
      <c r="AA2" s="216" t="s">
        <v>3</v>
      </c>
      <c r="AB2" s="217" t="s">
        <v>23</v>
      </c>
      <c r="AC2" s="216" t="s">
        <v>3</v>
      </c>
      <c r="AD2" s="217" t="s">
        <v>31</v>
      </c>
      <c r="AE2" s="215" t="s">
        <v>3</v>
      </c>
      <c r="AF2" s="217" t="s">
        <v>32</v>
      </c>
      <c r="AG2" s="216" t="s">
        <v>3</v>
      </c>
      <c r="AH2" s="217" t="s">
        <v>33</v>
      </c>
      <c r="AI2" s="215" t="s">
        <v>3</v>
      </c>
      <c r="AJ2" s="217" t="s">
        <v>34</v>
      </c>
      <c r="AK2" s="216" t="s">
        <v>3</v>
      </c>
      <c r="AL2" s="218" t="s">
        <v>35</v>
      </c>
      <c r="AM2" s="216" t="s">
        <v>3</v>
      </c>
      <c r="AN2" s="217" t="s">
        <v>36</v>
      </c>
      <c r="AO2" s="216" t="s">
        <v>3</v>
      </c>
      <c r="AP2" s="217" t="s">
        <v>37</v>
      </c>
      <c r="AQ2" s="216" t="s">
        <v>3</v>
      </c>
      <c r="AR2" s="217" t="s">
        <v>38</v>
      </c>
      <c r="AS2" s="216" t="s">
        <v>3</v>
      </c>
      <c r="AT2" s="217" t="s">
        <v>46</v>
      </c>
      <c r="AU2" s="216" t="s">
        <v>3</v>
      </c>
      <c r="AV2" s="217" t="s">
        <v>24</v>
      </c>
      <c r="AW2" s="216" t="s">
        <v>3</v>
      </c>
      <c r="AX2" s="134" t="s">
        <v>406</v>
      </c>
      <c r="AY2" s="134" t="s">
        <v>407</v>
      </c>
    </row>
    <row r="3" spans="1:51" ht="131.25" customHeight="1">
      <c r="A3" s="254"/>
      <c r="B3" s="255"/>
      <c r="C3" s="256"/>
      <c r="D3" s="347" t="s">
        <v>0</v>
      </c>
      <c r="E3" s="347" t="s">
        <v>146</v>
      </c>
      <c r="F3" s="347" t="s">
        <v>145</v>
      </c>
      <c r="G3" s="347" t="s">
        <v>147</v>
      </c>
      <c r="H3" s="347" t="s">
        <v>148</v>
      </c>
      <c r="I3" s="361" t="s">
        <v>149</v>
      </c>
      <c r="J3" s="361" t="s">
        <v>150</v>
      </c>
      <c r="K3" s="363" t="s">
        <v>131</v>
      </c>
      <c r="L3" s="363" t="s">
        <v>19</v>
      </c>
      <c r="M3" s="361" t="s">
        <v>151</v>
      </c>
      <c r="N3" s="363" t="s">
        <v>433</v>
      </c>
      <c r="O3" s="352" t="s">
        <v>44</v>
      </c>
      <c r="P3" s="354" t="s">
        <v>27</v>
      </c>
      <c r="Q3" s="365" t="s">
        <v>40</v>
      </c>
      <c r="R3" s="219" t="e">
        <f>#REF!</f>
        <v>#REF!</v>
      </c>
      <c r="S3" s="220" t="e">
        <f>#REF!</f>
        <v>#REF!</v>
      </c>
      <c r="T3" s="131" t="str">
        <f>'цены на стекло'!A5</f>
        <v>резка Серебро</v>
      </c>
      <c r="U3" s="132">
        <f>'цены на стекло'!B5</f>
        <v>900</v>
      </c>
      <c r="V3" s="133" t="str">
        <f>полировка!A4</f>
        <v>полировка 4 мм</v>
      </c>
      <c r="W3" s="133">
        <f>полировка!B4</f>
        <v>35</v>
      </c>
      <c r="X3" s="133" t="str">
        <f>сверл!A4</f>
        <v>Зенковка отв до 35мм</v>
      </c>
      <c r="Y3" s="133">
        <f>сверл!B4</f>
        <v>20</v>
      </c>
      <c r="Z3" s="133" t="str">
        <f>склейка!A4</f>
        <v>склейка. 5-6 мм стекло-стекло</v>
      </c>
      <c r="AA3" s="133">
        <f>склейка!B4</f>
        <v>230</v>
      </c>
      <c r="AB3" s="134" t="str">
        <f>закалка!A4</f>
        <v>закалка. 4 мм</v>
      </c>
      <c r="AC3" s="134">
        <f>закалка!B4</f>
        <v>630</v>
      </c>
      <c r="AD3" s="134" t="str">
        <f>'уф печать'!A3</f>
        <v>уф печать</v>
      </c>
      <c r="AE3" s="135">
        <f>'уф печать'!B3</f>
        <v>1460</v>
      </c>
      <c r="AF3" s="134" t="str">
        <f>'нанесение пленки'!A4</f>
        <v> Демонтаж  пленки </v>
      </c>
      <c r="AG3" s="136">
        <f>'нанесение пленки'!B4</f>
        <v>209</v>
      </c>
      <c r="AH3" s="134" t="str">
        <f>'песк обраб'!A4</f>
        <v> Обработка гидрофобной жидкостью</v>
      </c>
      <c r="AI3" s="134">
        <f>'песк обраб'!B4</f>
        <v>250</v>
      </c>
      <c r="AJ3" s="134" t="str">
        <f>'доп услуги'!A4</f>
        <v>Выезд мастера  по краю</v>
      </c>
      <c r="AK3" s="134">
        <f>'доп услуги'!B4</f>
        <v>18</v>
      </c>
      <c r="AR3" s="221"/>
      <c r="AS3" s="222"/>
      <c r="AT3" s="221" t="str">
        <f>склейка!A4</f>
        <v>склейка. 5-6 мм стекло-стекло</v>
      </c>
      <c r="AU3" s="222">
        <f>склейка!B4</f>
        <v>230</v>
      </c>
      <c r="AV3" s="221" t="str">
        <f>упаковка!A4</f>
        <v>Упаковка в Гофрокартон</v>
      </c>
      <c r="AW3" s="222">
        <f>упаковка!B4</f>
        <v>70</v>
      </c>
      <c r="AX3" s="134" t="str">
        <f>киллометраж!A2</f>
        <v>Абинск</v>
      </c>
      <c r="AY3" s="134">
        <f>киллометраж!B2</f>
        <v>85</v>
      </c>
    </row>
    <row r="4" spans="1:51" ht="12.75" customHeight="1">
      <c r="A4" s="356" t="s">
        <v>438</v>
      </c>
      <c r="B4" s="246"/>
      <c r="C4" s="223" t="s">
        <v>43</v>
      </c>
      <c r="D4" s="348"/>
      <c r="E4" s="348"/>
      <c r="F4" s="348"/>
      <c r="G4" s="348"/>
      <c r="H4" s="348"/>
      <c r="I4" s="362"/>
      <c r="J4" s="362"/>
      <c r="K4" s="364"/>
      <c r="L4" s="364"/>
      <c r="M4" s="362"/>
      <c r="N4" s="364"/>
      <c r="O4" s="353"/>
      <c r="P4" s="355"/>
      <c r="Q4" s="366"/>
      <c r="R4" s="219" t="e">
        <f>#REF!</f>
        <v>#REF!</v>
      </c>
      <c r="S4" s="220" t="e">
        <f>#REF!</f>
        <v>#REF!</v>
      </c>
      <c r="T4" s="131" t="str">
        <f>'цены на стекло'!A6</f>
        <v>резка Серебро (с защ.плёнкой)</v>
      </c>
      <c r="U4" s="132">
        <f>'цены на стекло'!B6</f>
        <v>960</v>
      </c>
      <c r="V4" s="133" t="str">
        <f>полировка!A5</f>
        <v>полировка 5 мм</v>
      </c>
      <c r="W4" s="133">
        <f>полировка!B5</f>
        <v>35</v>
      </c>
      <c r="X4" s="133" t="str">
        <f>сверл!A5</f>
        <v>зенковка отверстий Ø свыше 30мм</v>
      </c>
      <c r="Y4" s="133">
        <f>сверл!B5</f>
        <v>40</v>
      </c>
      <c r="Z4" s="133" t="str">
        <f>склейка!A5</f>
        <v>склейка. 8-10 мм стекло-стекло</v>
      </c>
      <c r="AA4" s="133">
        <f>склейка!B5</f>
        <v>490</v>
      </c>
      <c r="AB4" s="134" t="str">
        <f>закалка!A5</f>
        <v>закалка. 5 мм</v>
      </c>
      <c r="AC4" s="134">
        <f>закалка!B5</f>
        <v>750</v>
      </c>
      <c r="AD4" s="134">
        <f>'уф печать'!A4</f>
        <v>0</v>
      </c>
      <c r="AE4" s="135">
        <f>'уф печать'!B4</f>
        <v>0</v>
      </c>
      <c r="AF4" s="134" t="str">
        <f>'нанесение пленки'!A5</f>
        <v>Нанесение деколя  </v>
      </c>
      <c r="AG4" s="136">
        <f>'нанесение пленки'!B5</f>
        <v>190</v>
      </c>
      <c r="AH4" s="134" t="str">
        <f>'песк обраб'!A5</f>
        <v>            Обработка  Clear Shield</v>
      </c>
      <c r="AI4" s="134">
        <f>'песк обраб'!B5</f>
        <v>1000</v>
      </c>
      <c r="AJ4" s="134" t="str">
        <f>'доп услуги'!A5</f>
        <v>Выезд мастера Краснодар</v>
      </c>
      <c r="AK4" s="134">
        <f>'доп услуги'!B5</f>
        <v>500</v>
      </c>
      <c r="AR4" s="221"/>
      <c r="AS4" s="222"/>
      <c r="AT4" s="221" t="str">
        <f>склейка!A5</f>
        <v>склейка. 8-10 мм стекло-стекло</v>
      </c>
      <c r="AU4" s="222">
        <f>склейка!B5</f>
        <v>490</v>
      </c>
      <c r="AV4" s="221" t="str">
        <f>упаковка!A5</f>
        <v>Упаковка в Пленку</v>
      </c>
      <c r="AW4" s="222">
        <f>упаковка!B5</f>
        <v>35</v>
      </c>
      <c r="AX4" s="134" t="str">
        <f>киллометраж!A3</f>
        <v>Адлер</v>
      </c>
      <c r="AY4" s="134">
        <f>киллометраж!B3</f>
        <v>340</v>
      </c>
    </row>
    <row r="5" spans="1:51" ht="12.75" customHeight="1">
      <c r="A5" s="357"/>
      <c r="B5" s="243" t="s">
        <v>21</v>
      </c>
      <c r="C5" s="224"/>
      <c r="D5" s="325"/>
      <c r="E5" s="159"/>
      <c r="F5" s="159"/>
      <c r="G5" s="137"/>
      <c r="H5" s="137"/>
      <c r="I5" s="137"/>
      <c r="J5" s="137"/>
      <c r="K5" s="151">
        <f>(E5*I5/1000+F5*J5/1000)*H5</f>
        <v>0</v>
      </c>
      <c r="L5" s="151">
        <f>(E5/1000*F5/1000)*2.5*G5</f>
        <v>0</v>
      </c>
      <c r="M5" s="152">
        <f>E5/1000*F5/1000*H5</f>
        <v>0</v>
      </c>
      <c r="N5" s="241"/>
      <c r="O5" s="138">
        <f aca="true" t="shared" si="0" ref="O5:O21">N5*2.5*G5</f>
        <v>0</v>
      </c>
      <c r="P5" s="158">
        <f aca="true" t="shared" si="1" ref="P5:P21">VLOOKUP(D5,$T$2:$U$97,2,0)</f>
        <v>0</v>
      </c>
      <c r="Q5" s="281">
        <f aca="true" t="shared" si="2" ref="Q5:Q21">M5*P5</f>
        <v>0</v>
      </c>
      <c r="R5" s="219" t="e">
        <f>#REF!</f>
        <v>#REF!</v>
      </c>
      <c r="S5" s="220" t="e">
        <f>#REF!</f>
        <v>#REF!</v>
      </c>
      <c r="T5" s="131" t="str">
        <f>'цены на стекло'!A7</f>
        <v>резка Бронза</v>
      </c>
      <c r="U5" s="132">
        <f>'цены на стекло'!B7</f>
        <v>1150</v>
      </c>
      <c r="V5" s="133" t="str">
        <f>полировка!A6</f>
        <v>полировка 6 мм</v>
      </c>
      <c r="W5" s="133">
        <f>полировка!B6</f>
        <v>35</v>
      </c>
      <c r="X5" s="133" t="str">
        <f>сверл!A6</f>
        <v>сверл. ст 4 мм, Ф 6-12мм</v>
      </c>
      <c r="Y5" s="133">
        <f>сверл!B6</f>
        <v>25</v>
      </c>
      <c r="Z5" s="133" t="str">
        <f>склейка!A6</f>
        <v>склейка. 12 мм стекло-стекло</v>
      </c>
      <c r="AA5" s="133">
        <f>склейка!B6</f>
        <v>630</v>
      </c>
      <c r="AB5" s="134" t="str">
        <f>закалка!A6</f>
        <v>закалка. 6 мм</v>
      </c>
      <c r="AC5" s="134">
        <f>закалка!B6</f>
        <v>950</v>
      </c>
      <c r="AD5" s="134">
        <f>'уф печать'!A5</f>
        <v>0</v>
      </c>
      <c r="AE5" s="135">
        <f>'уф печать'!B5</f>
        <v>0</v>
      </c>
      <c r="AF5" s="134" t="str">
        <f>'нанесение пленки'!A6</f>
        <v>Накл. Рисунок с плоттерной резкой на плёнке «ORACAL(оракал)»</v>
      </c>
      <c r="AG5" s="136">
        <f>'нанесение пленки'!B6</f>
        <v>1440</v>
      </c>
      <c r="AH5" s="134" t="str">
        <f>'песк обраб'!A6</f>
        <v>пескоструйная обработка с маской</v>
      </c>
      <c r="AI5" s="134">
        <f>'песк обраб'!B6</f>
        <v>950</v>
      </c>
      <c r="AJ5" s="134" t="str">
        <f>'доп услуги'!A6</f>
        <v> Подъем (без лифта)  изделия более 60кг на этаж</v>
      </c>
      <c r="AK5" s="134">
        <f>'доп услуги'!B6</f>
        <v>250</v>
      </c>
      <c r="AR5" s="221"/>
      <c r="AS5" s="222"/>
      <c r="AT5" s="221" t="str">
        <f>склейка!A6</f>
        <v>склейка. 12 мм стекло-стекло</v>
      </c>
      <c r="AU5" s="222">
        <f>склейка!B6</f>
        <v>630</v>
      </c>
      <c r="AV5" s="221">
        <f>упаковка!A6</f>
        <v>0</v>
      </c>
      <c r="AW5" s="222">
        <f>упаковка!B6</f>
        <v>0</v>
      </c>
      <c r="AX5" s="134" t="str">
        <f>киллометраж!A4</f>
        <v>Апшеронск</v>
      </c>
      <c r="AY5" s="134">
        <f>киллометраж!B4</f>
        <v>120</v>
      </c>
    </row>
    <row r="6" spans="1:51" ht="12.75" customHeight="1">
      <c r="A6" s="357"/>
      <c r="B6" s="243" t="s">
        <v>21</v>
      </c>
      <c r="C6" s="224"/>
      <c r="D6" s="325"/>
      <c r="E6" s="159"/>
      <c r="F6" s="159"/>
      <c r="G6" s="137"/>
      <c r="H6" s="137"/>
      <c r="I6" s="137"/>
      <c r="J6" s="137"/>
      <c r="K6" s="151">
        <f aca="true" t="shared" si="3" ref="K6:K20">(E6*I6/1000+F6*J6/1000)*H6</f>
        <v>0</v>
      </c>
      <c r="L6" s="151">
        <f aca="true" t="shared" si="4" ref="L6:L20">(E6/1000*F6/1000)*2.5*G6</f>
        <v>0</v>
      </c>
      <c r="M6" s="152">
        <f aca="true" t="shared" si="5" ref="M6:M20">E6/1000*F6/1000*H6</f>
        <v>0</v>
      </c>
      <c r="N6" s="241"/>
      <c r="O6" s="138">
        <f t="shared" si="0"/>
        <v>0</v>
      </c>
      <c r="P6" s="158">
        <f t="shared" si="1"/>
        <v>0</v>
      </c>
      <c r="Q6" s="281">
        <f t="shared" si="2"/>
        <v>0</v>
      </c>
      <c r="R6" s="219" t="e">
        <f>#REF!</f>
        <v>#REF!</v>
      </c>
      <c r="S6" s="220" t="e">
        <f>#REF!</f>
        <v>#REF!</v>
      </c>
      <c r="T6" s="131" t="str">
        <f>'цены на стекло'!A8</f>
        <v>резка Графит</v>
      </c>
      <c r="U6" s="132">
        <f>'цены на стекло'!B8</f>
        <v>1250</v>
      </c>
      <c r="V6" s="133" t="str">
        <f>полировка!A7</f>
        <v>полировка 8 мм</v>
      </c>
      <c r="W6" s="133">
        <f>полировка!B7</f>
        <v>49.4</v>
      </c>
      <c r="X6" s="133" t="str">
        <f>сверл!A7</f>
        <v>сверл. ст 5-6 мм, Ф 6-12мм</v>
      </c>
      <c r="Y6" s="133">
        <f>сверл!B7</f>
        <v>25</v>
      </c>
      <c r="Z6" s="133" t="str">
        <f>склейка!A7</f>
        <v>склейка. 19 мм стекло-стекло</v>
      </c>
      <c r="AA6" s="133">
        <f>склейка!B7</f>
        <v>850</v>
      </c>
      <c r="AB6" s="134" t="str">
        <f>закалка!A7</f>
        <v>закалка. 8 мм</v>
      </c>
      <c r="AC6" s="134">
        <f>закалка!B7</f>
        <v>960</v>
      </c>
      <c r="AD6" s="134">
        <f>'уф печать'!A6</f>
        <v>0</v>
      </c>
      <c r="AE6" s="135">
        <f>'уф печать'!B6</f>
        <v>0</v>
      </c>
      <c r="AF6" s="134" t="str">
        <f>'нанесение пленки'!A7</f>
        <v>Накл. Рисунок с плоттерной резкой на плёнке «3М» серии Cristall</v>
      </c>
      <c r="AG6" s="136">
        <f>'нанесение пленки'!B7</f>
        <v>2600</v>
      </c>
      <c r="AH6" s="134" t="str">
        <f>'песк обраб'!A7</f>
        <v>пескоструйная обработка на амальгаме зеркала</v>
      </c>
      <c r="AI6" s="134">
        <f>'песк обраб'!B7</f>
        <v>1200</v>
      </c>
      <c r="AJ6" s="134" t="str">
        <f>'доп услуги'!A7</f>
        <v> Подъем (без лифта)  изделия до 60кг на этаж</v>
      </c>
      <c r="AK6" s="134">
        <f>'доп услуги'!B7</f>
        <v>150</v>
      </c>
      <c r="AR6" s="221"/>
      <c r="AS6" s="222"/>
      <c r="AT6" s="221" t="str">
        <f>склейка!A7</f>
        <v>склейка. 19 мм стекло-стекло</v>
      </c>
      <c r="AU6" s="222">
        <f>склейка!B7</f>
        <v>850</v>
      </c>
      <c r="AV6" s="221">
        <f>упаковка!A7</f>
        <v>0</v>
      </c>
      <c r="AW6" s="222">
        <f>упаковка!B7</f>
        <v>0</v>
      </c>
      <c r="AX6" s="134" t="str">
        <f>киллометраж!A5</f>
        <v>Армавир</v>
      </c>
      <c r="AY6" s="134">
        <f>киллометраж!B5</f>
        <v>215</v>
      </c>
    </row>
    <row r="7" spans="1:51" ht="12.75" customHeight="1">
      <c r="A7" s="357"/>
      <c r="B7" s="243" t="s">
        <v>21</v>
      </c>
      <c r="C7" s="224"/>
      <c r="D7" s="325"/>
      <c r="E7" s="159"/>
      <c r="F7" s="159"/>
      <c r="G7" s="137"/>
      <c r="H7" s="137"/>
      <c r="I7" s="137"/>
      <c r="J7" s="137"/>
      <c r="K7" s="151">
        <f t="shared" si="3"/>
        <v>0</v>
      </c>
      <c r="L7" s="151">
        <f t="shared" si="4"/>
        <v>0</v>
      </c>
      <c r="M7" s="152">
        <f t="shared" si="5"/>
        <v>0</v>
      </c>
      <c r="N7" s="241"/>
      <c r="O7" s="138">
        <f t="shared" si="0"/>
        <v>0</v>
      </c>
      <c r="P7" s="158">
        <f t="shared" si="1"/>
        <v>0</v>
      </c>
      <c r="Q7" s="281">
        <f t="shared" si="2"/>
        <v>0</v>
      </c>
      <c r="R7" s="219" t="e">
        <f>#REF!</f>
        <v>#REF!</v>
      </c>
      <c r="S7" s="220" t="e">
        <f>#REF!</f>
        <v>#REF!</v>
      </c>
      <c r="T7" s="131" t="str">
        <f>'цены на стекло'!A9</f>
        <v>резка Зеленое</v>
      </c>
      <c r="U7" s="132">
        <f>'цены на стекло'!B9</f>
        <v>1750</v>
      </c>
      <c r="V7" s="133" t="str">
        <f>полировка!A8</f>
        <v>полировка 10 мм</v>
      </c>
      <c r="W7" s="133">
        <f>полировка!B8</f>
        <v>74.1</v>
      </c>
      <c r="X7" s="133" t="str">
        <f>сверл!A8</f>
        <v>сверл. ст 8-10 мм, Ф 6-12мм</v>
      </c>
      <c r="Y7" s="133">
        <f>сверл!B8</f>
        <v>65</v>
      </c>
      <c r="Z7" s="133" t="str">
        <f>склейка!A8</f>
        <v>склейка. до 35 мм стекло-элемент</v>
      </c>
      <c r="AA7" s="133">
        <f>склейка!B8</f>
        <v>91</v>
      </c>
      <c r="AB7" s="134" t="str">
        <f>закалка!A8</f>
        <v>закалка.8 мм тон.</v>
      </c>
      <c r="AC7" s="134">
        <f>закалка!B8</f>
        <v>1200</v>
      </c>
      <c r="AD7" s="134">
        <f>'уф печать'!A7</f>
        <v>0</v>
      </c>
      <c r="AE7" s="135">
        <f>'уф печать'!B7</f>
        <v>0</v>
      </c>
      <c r="AF7" s="134" t="str">
        <f>'нанесение пленки'!A8</f>
        <v>Накл. Пленка защитная для зеркал (50мК)</v>
      </c>
      <c r="AG7" s="136">
        <f>'нанесение пленки'!B8</f>
        <v>65</v>
      </c>
      <c r="AH7" s="134" t="str">
        <f>'песк обраб'!A8</f>
        <v>Пескоструйная обработка (сплошная)</v>
      </c>
      <c r="AI7" s="134">
        <f>'песк обраб'!B8</f>
        <v>570</v>
      </c>
      <c r="AJ7" s="134" t="str">
        <f>'доп услуги'!A8</f>
        <v>обработка файлов</v>
      </c>
      <c r="AK7" s="134">
        <f>'доп услуги'!B8</f>
        <v>500</v>
      </c>
      <c r="AR7" s="221"/>
      <c r="AS7" s="222"/>
      <c r="AT7" s="221" t="str">
        <f>склейка!A8</f>
        <v>склейка. до 35 мм стекло-элемент</v>
      </c>
      <c r="AU7" s="222">
        <f>склейка!B8</f>
        <v>91</v>
      </c>
      <c r="AV7" s="221">
        <f>упаковка!A8</f>
        <v>0</v>
      </c>
      <c r="AW7" s="222">
        <f>упаковка!B8</f>
        <v>0</v>
      </c>
      <c r="AX7" s="134" t="str">
        <f>киллометраж!A6</f>
        <v>Архипо-Осиповка</v>
      </c>
      <c r="AY7" s="134">
        <f>киллометраж!B6</f>
        <v>140</v>
      </c>
    </row>
    <row r="8" spans="1:51" ht="12.75" customHeight="1">
      <c r="A8" s="357"/>
      <c r="B8" s="243" t="s">
        <v>21</v>
      </c>
      <c r="C8" s="224"/>
      <c r="D8" s="325"/>
      <c r="E8" s="159"/>
      <c r="F8" s="159"/>
      <c r="G8" s="137"/>
      <c r="H8" s="137"/>
      <c r="I8" s="137"/>
      <c r="J8" s="137"/>
      <c r="K8" s="151">
        <f t="shared" si="3"/>
        <v>0</v>
      </c>
      <c r="L8" s="151">
        <f t="shared" si="4"/>
        <v>0</v>
      </c>
      <c r="M8" s="152">
        <f t="shared" si="5"/>
        <v>0</v>
      </c>
      <c r="N8" s="241"/>
      <c r="O8" s="138">
        <f t="shared" si="0"/>
        <v>0</v>
      </c>
      <c r="P8" s="158">
        <f t="shared" si="1"/>
        <v>0</v>
      </c>
      <c r="Q8" s="281">
        <f t="shared" si="2"/>
        <v>0</v>
      </c>
      <c r="R8" s="219" t="e">
        <f>#REF!</f>
        <v>#REF!</v>
      </c>
      <c r="S8" s="220" t="e">
        <f>#REF!</f>
        <v>#REF!</v>
      </c>
      <c r="T8" s="131" t="str">
        <f>'цены на стекло'!A10</f>
        <v>резка Синее</v>
      </c>
      <c r="U8" s="132">
        <f>'цены на стекло'!B10</f>
        <v>1750</v>
      </c>
      <c r="V8" s="133" t="str">
        <f>полировка!A9</f>
        <v>полировка 12 мм</v>
      </c>
      <c r="W8" s="133">
        <f>полировка!B9</f>
        <v>98.8</v>
      </c>
      <c r="X8" s="133" t="str">
        <f>сверл!A9</f>
        <v>сверл. ст 12 мм, Ф 6-12мм</v>
      </c>
      <c r="Y8" s="133">
        <f>сверл!B9</f>
        <v>85</v>
      </c>
      <c r="Z8" s="133" t="str">
        <f>склейка!A9</f>
        <v>склейка. 35-55 мм стекло-элемент</v>
      </c>
      <c r="AA8" s="133">
        <f>склейка!B9</f>
        <v>130</v>
      </c>
      <c r="AB8" s="134" t="str">
        <f>закалка!A9</f>
        <v>закалка. 10 мм</v>
      </c>
      <c r="AC8" s="134">
        <f>закалка!B9</f>
        <v>1300</v>
      </c>
      <c r="AD8" s="134">
        <f>'уф печать'!A8</f>
        <v>0</v>
      </c>
      <c r="AE8" s="135">
        <f>'уф печать'!B8</f>
        <v>0</v>
      </c>
      <c r="AF8" s="134" t="str">
        <f>'нанесение пленки'!A9</f>
        <v>Накл. «ORACAL» (цвет белый)</v>
      </c>
      <c r="AG8" s="136">
        <f>'нанесение пленки'!B9</f>
        <v>325</v>
      </c>
      <c r="AH8" s="134">
        <f>'песк обраб'!A9</f>
        <v>0</v>
      </c>
      <c r="AI8" s="134">
        <f>'песк обраб'!B9</f>
        <v>0</v>
      </c>
      <c r="AJ8" s="134" t="str">
        <f>'доп услуги'!A9</f>
        <v>Доставка вне города</v>
      </c>
      <c r="AK8" s="134">
        <f>'доп услуги'!B9</f>
        <v>25</v>
      </c>
      <c r="AR8" s="221"/>
      <c r="AS8" s="222"/>
      <c r="AT8" s="221" t="str">
        <f>склейка!A9</f>
        <v>склейка. 35-55 мм стекло-элемент</v>
      </c>
      <c r="AU8" s="222">
        <f>склейка!B9</f>
        <v>130</v>
      </c>
      <c r="AV8" s="221">
        <f>упаковка!A9</f>
        <v>0</v>
      </c>
      <c r="AW8" s="222">
        <f>упаковка!B9</f>
        <v>0</v>
      </c>
      <c r="AX8" s="134" t="str">
        <f>киллометраж!A7</f>
        <v>Белая Глина</v>
      </c>
      <c r="AY8" s="134">
        <f>киллометраж!B7</f>
        <v>205</v>
      </c>
    </row>
    <row r="9" spans="1:51" ht="12.75" customHeight="1">
      <c r="A9" s="357"/>
      <c r="B9" s="243" t="s">
        <v>21</v>
      </c>
      <c r="C9" s="224"/>
      <c r="D9" s="325"/>
      <c r="E9" s="159"/>
      <c r="F9" s="159"/>
      <c r="G9" s="137"/>
      <c r="H9" s="137"/>
      <c r="I9" s="137"/>
      <c r="J9" s="137"/>
      <c r="K9" s="151">
        <f t="shared" si="3"/>
        <v>0</v>
      </c>
      <c r="L9" s="151">
        <f t="shared" si="4"/>
        <v>0</v>
      </c>
      <c r="M9" s="152">
        <f t="shared" si="5"/>
        <v>0</v>
      </c>
      <c r="N9" s="241"/>
      <c r="O9" s="138">
        <f t="shared" si="0"/>
        <v>0</v>
      </c>
      <c r="P9" s="158">
        <f t="shared" si="1"/>
        <v>0</v>
      </c>
      <c r="Q9" s="281">
        <f t="shared" si="2"/>
        <v>0</v>
      </c>
      <c r="R9" s="219" t="e">
        <f>#REF!</f>
        <v>#REF!</v>
      </c>
      <c r="S9" s="220" t="e">
        <f>#REF!</f>
        <v>#REF!</v>
      </c>
      <c r="T9" s="131" t="str">
        <f>'цены на стекло'!A11</f>
        <v>резка Золото</v>
      </c>
      <c r="U9" s="132">
        <f>'цены на стекло'!B11</f>
        <v>2508</v>
      </c>
      <c r="V9" s="133" t="str">
        <f>полировка!A10</f>
        <v>полировка 15 мм</v>
      </c>
      <c r="W9" s="133">
        <f>полировка!B10</f>
        <v>123.5</v>
      </c>
      <c r="X9" s="133" t="str">
        <f>сверл!A10</f>
        <v>сверл. ст 15-19 мм, Ф 6-12мм</v>
      </c>
      <c r="Y9" s="133">
        <f>сверл!B10</f>
        <v>123.5</v>
      </c>
      <c r="Z9" s="133" t="str">
        <f>склейка!A10</f>
        <v>склейка. 55-80 мм стекло-элемент</v>
      </c>
      <c r="AA9" s="133">
        <f>склейка!B10</f>
        <v>195</v>
      </c>
      <c r="AB9" s="134" t="str">
        <f>закалка!A10</f>
        <v>закалка. 10 мм тон.</v>
      </c>
      <c r="AC9" s="134">
        <f>закалка!B10</f>
        <v>1680</v>
      </c>
      <c r="AD9" s="134">
        <f>'уф печать'!A9</f>
        <v>0</v>
      </c>
      <c r="AE9" s="135">
        <f>'уф печать'!B9</f>
        <v>0</v>
      </c>
      <c r="AF9" s="134" t="str">
        <f>'нанесение пленки'!A10</f>
        <v>Накл. «ORACAL» 641 (цвет по каталогу)</v>
      </c>
      <c r="AG9" s="136">
        <f>'нанесение пленки'!B10</f>
        <v>520</v>
      </c>
      <c r="AH9" s="134">
        <f>'песк обраб'!A10</f>
        <v>0</v>
      </c>
      <c r="AI9" s="134">
        <f>'песк обраб'!B10</f>
        <v>0</v>
      </c>
      <c r="AJ9" s="134" t="str">
        <f>'доп услуги'!A10</f>
        <v> Доставка Краснодар</v>
      </c>
      <c r="AK9" s="134">
        <f>'доп услуги'!B10</f>
        <v>500</v>
      </c>
      <c r="AR9" s="221"/>
      <c r="AS9" s="222"/>
      <c r="AT9" s="221" t="str">
        <f>склейка!A10</f>
        <v>склейка. 55-80 мм стекло-элемент</v>
      </c>
      <c r="AU9" s="222">
        <f>склейка!B10</f>
        <v>195</v>
      </c>
      <c r="AV9" s="221">
        <f>упаковка!A10</f>
        <v>0</v>
      </c>
      <c r="AW9" s="222">
        <f>упаковка!B10</f>
        <v>0</v>
      </c>
      <c r="AX9" s="134" t="str">
        <f>киллометраж!A8</f>
        <v>Белореченск</v>
      </c>
      <c r="AY9" s="134">
        <f>киллометраж!B8</f>
        <v>105</v>
      </c>
    </row>
    <row r="10" spans="1:51" ht="12.75" customHeight="1">
      <c r="A10" s="357"/>
      <c r="B10" s="243" t="s">
        <v>21</v>
      </c>
      <c r="C10" s="224"/>
      <c r="D10" s="325"/>
      <c r="E10" s="159"/>
      <c r="F10" s="159"/>
      <c r="G10" s="137"/>
      <c r="H10" s="137"/>
      <c r="I10" s="137"/>
      <c r="J10" s="137"/>
      <c r="K10" s="151">
        <f t="shared" si="3"/>
        <v>0</v>
      </c>
      <c r="L10" s="151">
        <f t="shared" si="4"/>
        <v>0</v>
      </c>
      <c r="M10" s="152">
        <f t="shared" si="5"/>
        <v>0</v>
      </c>
      <c r="N10" s="241"/>
      <c r="O10" s="138">
        <f t="shared" si="0"/>
        <v>0</v>
      </c>
      <c r="P10" s="158">
        <f t="shared" si="1"/>
        <v>0</v>
      </c>
      <c r="Q10" s="281">
        <f t="shared" si="2"/>
        <v>0</v>
      </c>
      <c r="R10" s="219" t="e">
        <f>#REF!</f>
        <v>#REF!</v>
      </c>
      <c r="S10" s="220" t="e">
        <f>#REF!</f>
        <v>#REF!</v>
      </c>
      <c r="T10" s="131" t="str">
        <f>'цены на стекло'!A12</f>
        <v>резка Сатинат</v>
      </c>
      <c r="U10" s="132">
        <f>'цены на стекло'!B12</f>
        <v>1650</v>
      </c>
      <c r="V10" s="133" t="str">
        <f>полировка!A11</f>
        <v>полировка 19 мм</v>
      </c>
      <c r="W10" s="133">
        <f>полировка!B11</f>
        <v>185.25</v>
      </c>
      <c r="X10" s="133" t="str">
        <f>сверл!A11</f>
        <v>сверл. ст 4 мм, Ф 13-26мм</v>
      </c>
      <c r="Y10" s="133">
        <f>сверл!B11</f>
        <v>35</v>
      </c>
      <c r="Z10" s="133" t="str">
        <f>склейка!A11</f>
        <v>склейка. 80-130 мм стекло-элемент</v>
      </c>
      <c r="AA10" s="133">
        <f>склейка!B11</f>
        <v>325</v>
      </c>
      <c r="AB10" s="134" t="str">
        <f>закалка!A11</f>
        <v>закалка. 12 мм</v>
      </c>
      <c r="AC10" s="134">
        <f>закалка!B11</f>
        <v>1600</v>
      </c>
      <c r="AD10" s="134">
        <f>'уф печать'!A10</f>
        <v>0</v>
      </c>
      <c r="AE10" s="135">
        <f>'уф печать'!B10</f>
        <v>0</v>
      </c>
      <c r="AF10" s="134" t="str">
        <f>'нанесение пленки'!A11</f>
        <v>Накл. «ORACAL» 8300 (цвет по каталогу)</v>
      </c>
      <c r="AG10" s="136">
        <f>'нанесение пленки'!B11</f>
        <v>600</v>
      </c>
      <c r="AH10" s="134">
        <f>'песк обраб'!A11</f>
        <v>0</v>
      </c>
      <c r="AI10" s="134">
        <f>'песк обраб'!B11</f>
        <v>0</v>
      </c>
      <c r="AJ10" s="134" t="str">
        <f>'доп услуги'!A11</f>
        <v> Доставка Краснодар не в рабочее время</v>
      </c>
      <c r="AK10" s="134">
        <f>'доп услуги'!B11</f>
        <v>1400</v>
      </c>
      <c r="AR10" s="221"/>
      <c r="AS10" s="222"/>
      <c r="AT10" s="221" t="str">
        <f>склейка!A11</f>
        <v>склейка. 80-130 мм стекло-элемент</v>
      </c>
      <c r="AU10" s="222">
        <f>склейка!B11</f>
        <v>325</v>
      </c>
      <c r="AV10" s="221">
        <f>упаковка!A11</f>
        <v>0</v>
      </c>
      <c r="AW10" s="222">
        <f>упаковка!B11</f>
        <v>0</v>
      </c>
      <c r="AX10" s="134" t="str">
        <f>киллометраж!A9</f>
        <v>Бетта</v>
      </c>
      <c r="AY10" s="134">
        <f>киллометраж!B9</f>
        <v>170</v>
      </c>
    </row>
    <row r="11" spans="1:51" ht="12.75" customHeight="1">
      <c r="A11" s="357"/>
      <c r="B11" s="243" t="s">
        <v>21</v>
      </c>
      <c r="C11" s="224"/>
      <c r="D11" s="325"/>
      <c r="E11" s="159"/>
      <c r="F11" s="159"/>
      <c r="G11" s="137"/>
      <c r="H11" s="137"/>
      <c r="I11" s="137"/>
      <c r="J11" s="137"/>
      <c r="K11" s="151">
        <f t="shared" si="3"/>
        <v>0</v>
      </c>
      <c r="L11" s="151">
        <f t="shared" si="4"/>
        <v>0</v>
      </c>
      <c r="M11" s="152">
        <f t="shared" si="5"/>
        <v>0</v>
      </c>
      <c r="N11" s="241"/>
      <c r="O11" s="138">
        <f t="shared" si="0"/>
        <v>0</v>
      </c>
      <c r="P11" s="158">
        <f t="shared" si="1"/>
        <v>0</v>
      </c>
      <c r="Q11" s="281">
        <f t="shared" si="2"/>
        <v>0</v>
      </c>
      <c r="R11" s="219" t="e">
        <f>#REF!</f>
        <v>#REF!</v>
      </c>
      <c r="S11" s="220" t="e">
        <f>#REF!</f>
        <v>#REF!</v>
      </c>
      <c r="T11" s="131" t="str">
        <f>'цены на стекло'!A13</f>
        <v>резка Сатинат бронза</v>
      </c>
      <c r="U11" s="132">
        <f>'цены на стекло'!B13</f>
        <v>1850</v>
      </c>
      <c r="V11" s="133" t="str">
        <f>полировка!A12</f>
        <v>притупление угла </v>
      </c>
      <c r="W11" s="133">
        <f>полировка!B12</f>
        <v>20</v>
      </c>
      <c r="X11" s="133" t="str">
        <f>сверл!A12</f>
        <v>сверл. ст 5-6 мм, Ф13-26мм</v>
      </c>
      <c r="Y11" s="133">
        <f>сверл!B12</f>
        <v>40</v>
      </c>
      <c r="Z11" s="133">
        <f>склейка!A12</f>
        <v>0</v>
      </c>
      <c r="AA11" s="133">
        <f>склейка!B12</f>
        <v>0</v>
      </c>
      <c r="AB11" s="134" t="str">
        <f>закалка!A12</f>
        <v>закалка. 15 мм</v>
      </c>
      <c r="AC11" s="134">
        <f>закалка!B12</f>
        <v>2400</v>
      </c>
      <c r="AD11" s="134">
        <f>'уф печать'!A11</f>
        <v>0</v>
      </c>
      <c r="AE11" s="135">
        <f>'уф печать'!B11</f>
        <v>0</v>
      </c>
      <c r="AF11" s="134" t="str">
        <f>'нанесение пленки'!A12</f>
        <v>Накл. Пленка сатинат (белая матовая)</v>
      </c>
      <c r="AG11" s="136">
        <f>'нанесение пленки'!B12</f>
        <v>650</v>
      </c>
      <c r="AH11" s="134">
        <f>'песк обраб'!A12</f>
        <v>0</v>
      </c>
      <c r="AI11" s="134">
        <f>'песк обраб'!B12</f>
        <v>0</v>
      </c>
      <c r="AJ11" s="134" t="str">
        <f>'доп услуги'!A12</f>
        <v> Накладногй витраж эскиз в размер </v>
      </c>
      <c r="AK11" s="134">
        <f>'доп услуги'!B12</f>
        <v>200</v>
      </c>
      <c r="AR11" s="221"/>
      <c r="AS11" s="222"/>
      <c r="AT11" s="221">
        <f>склейка!A12</f>
        <v>0</v>
      </c>
      <c r="AU11" s="222">
        <f>склейка!B12</f>
        <v>0</v>
      </c>
      <c r="AV11" s="221">
        <f>упаковка!A12</f>
        <v>0</v>
      </c>
      <c r="AW11" s="222">
        <f>упаковка!B12</f>
        <v>0</v>
      </c>
      <c r="AX11" s="134" t="str">
        <f>киллометраж!A10</f>
        <v>Брюховецкая</v>
      </c>
      <c r="AY11" s="134">
        <f>киллометраж!B10</f>
        <v>100</v>
      </c>
    </row>
    <row r="12" spans="1:51" ht="12.75" customHeight="1">
      <c r="A12" s="357"/>
      <c r="B12" s="243" t="s">
        <v>21</v>
      </c>
      <c r="C12" s="224"/>
      <c r="D12" s="325"/>
      <c r="E12" s="159"/>
      <c r="F12" s="159"/>
      <c r="G12" s="137"/>
      <c r="H12" s="137"/>
      <c r="I12" s="137"/>
      <c r="J12" s="137"/>
      <c r="K12" s="151">
        <f t="shared" si="3"/>
        <v>0</v>
      </c>
      <c r="L12" s="151">
        <f t="shared" si="4"/>
        <v>0</v>
      </c>
      <c r="M12" s="152">
        <f t="shared" si="5"/>
        <v>0</v>
      </c>
      <c r="N12" s="241"/>
      <c r="O12" s="138">
        <f t="shared" si="0"/>
        <v>0</v>
      </c>
      <c r="P12" s="158">
        <f t="shared" si="1"/>
        <v>0</v>
      </c>
      <c r="Q12" s="281">
        <f t="shared" si="2"/>
        <v>0</v>
      </c>
      <c r="R12" s="219" t="e">
        <f>#REF!</f>
        <v>#REF!</v>
      </c>
      <c r="S12" s="220" t="e">
        <f>#REF!</f>
        <v>#REF!</v>
      </c>
      <c r="T12" s="131" t="str">
        <f>'цены на стекло'!A14</f>
        <v>резка «Уади» серебро</v>
      </c>
      <c r="U12" s="132">
        <f>'цены на стекло'!B14</f>
        <v>1870</v>
      </c>
      <c r="V12" s="133" t="str">
        <f>полировка!A13</f>
        <v>Шлифовка   ручная 4-5мм</v>
      </c>
      <c r="W12" s="133">
        <f>полировка!B13</f>
        <v>19</v>
      </c>
      <c r="X12" s="133" t="str">
        <f>сверл!A13</f>
        <v>сверл. ст 8-10 мм, Ф13-26мм</v>
      </c>
      <c r="Y12" s="133">
        <f>сверл!B13</f>
        <v>105</v>
      </c>
      <c r="Z12" s="133">
        <f>склейка!A13</f>
        <v>0</v>
      </c>
      <c r="AA12" s="133">
        <f>склейка!B13</f>
        <v>0</v>
      </c>
      <c r="AB12" s="134" t="str">
        <f>закалка!A13</f>
        <v>закалка. 19 мм</v>
      </c>
      <c r="AC12" s="134">
        <f>закалка!B13</f>
        <v>3000</v>
      </c>
      <c r="AD12" s="134">
        <f>'уф печать'!A12</f>
        <v>0</v>
      </c>
      <c r="AE12" s="135">
        <f>'уф печать'!B12</f>
        <v>0</v>
      </c>
      <c r="AF12" s="134" t="str">
        <f>'нанесение пленки'!A13</f>
        <v>Накл. Пленка сатинат (бронза матовая)</v>
      </c>
      <c r="AG12" s="136">
        <f>'нанесение пленки'!B13</f>
        <v>1040</v>
      </c>
      <c r="AH12" s="134">
        <f>'песк обраб'!A13</f>
        <v>0</v>
      </c>
      <c r="AI12" s="134">
        <f>'песк обраб'!B13</f>
        <v>0</v>
      </c>
      <c r="AJ12" s="134" t="str">
        <f>'доп услуги'!A13</f>
        <v> Накладной витраж Шаблон </v>
      </c>
      <c r="AK12" s="134">
        <f>'доп услуги'!B13</f>
        <v>300</v>
      </c>
      <c r="AR12" s="221"/>
      <c r="AS12" s="222"/>
      <c r="AT12" s="221">
        <f>склейка!A13</f>
        <v>0</v>
      </c>
      <c r="AU12" s="222">
        <f>склейка!B13</f>
        <v>0</v>
      </c>
      <c r="AV12" s="221">
        <f>упаковка!A13</f>
        <v>0</v>
      </c>
      <c r="AW12" s="222">
        <f>упаковка!B13</f>
        <v>0</v>
      </c>
      <c r="AX12" s="134" t="str">
        <f>киллометраж!A11</f>
        <v>Бухта Инал</v>
      </c>
      <c r="AY12" s="134">
        <f>киллометраж!B11</f>
        <v>130</v>
      </c>
    </row>
    <row r="13" spans="1:51" ht="12.75" customHeight="1">
      <c r="A13" s="357"/>
      <c r="B13" s="243" t="s">
        <v>21</v>
      </c>
      <c r="C13" s="224"/>
      <c r="D13" s="325"/>
      <c r="E13" s="159"/>
      <c r="F13" s="159"/>
      <c r="G13" s="137"/>
      <c r="H13" s="137"/>
      <c r="I13" s="137"/>
      <c r="J13" s="137"/>
      <c r="K13" s="151">
        <f t="shared" si="3"/>
        <v>0</v>
      </c>
      <c r="L13" s="151">
        <f t="shared" si="4"/>
        <v>0</v>
      </c>
      <c r="M13" s="152">
        <f t="shared" si="5"/>
        <v>0</v>
      </c>
      <c r="N13" s="241"/>
      <c r="O13" s="138">
        <f t="shared" si="0"/>
        <v>0</v>
      </c>
      <c r="P13" s="158">
        <f t="shared" si="1"/>
        <v>0</v>
      </c>
      <c r="Q13" s="281">
        <f t="shared" si="2"/>
        <v>0</v>
      </c>
      <c r="R13" s="219" t="e">
        <f>#REF!</f>
        <v>#REF!</v>
      </c>
      <c r="S13" s="220" t="e">
        <f>#REF!</f>
        <v>#REF!</v>
      </c>
      <c r="T13" s="131" t="str">
        <f>'цены на стекло'!A15</f>
        <v>резка «Уади» бронза</v>
      </c>
      <c r="U13" s="132">
        <f>'цены на стекло'!B15</f>
        <v>1970</v>
      </c>
      <c r="V13" s="133">
        <f>полировка!A14</f>
        <v>0</v>
      </c>
      <c r="W13" s="133">
        <f>полировка!B14</f>
        <v>0</v>
      </c>
      <c r="X13" s="133" t="str">
        <f>сверл!A14</f>
        <v>сверл. ст 12 мм, Ф13-26мм</v>
      </c>
      <c r="Y13" s="133">
        <f>сверл!B14</f>
        <v>125</v>
      </c>
      <c r="Z13" s="133">
        <f>склейка!A14</f>
        <v>0</v>
      </c>
      <c r="AA13" s="133">
        <f>склейка!B14</f>
        <v>0</v>
      </c>
      <c r="AB13" s="134">
        <f>закалка!A14</f>
        <v>0</v>
      </c>
      <c r="AC13" s="134">
        <f>закалка!B14</f>
        <v>0</v>
      </c>
      <c r="AD13" s="134">
        <f>'уф печать'!A13</f>
        <v>0</v>
      </c>
      <c r="AE13" s="135">
        <f>'уф печать'!B13</f>
        <v>0</v>
      </c>
      <c r="AF13" s="134" t="str">
        <f>'нанесение пленки'!A14</f>
        <v>Накл. Пленка сатинат (серая матовая)</v>
      </c>
      <c r="AG13" s="136">
        <f>'нанесение пленки'!B14</f>
        <v>1170</v>
      </c>
      <c r="AH13" s="134">
        <f>'песк обраб'!A14</f>
        <v>0</v>
      </c>
      <c r="AI13" s="134">
        <f>'песк обраб'!B14</f>
        <v>0</v>
      </c>
      <c r="AJ13" s="134" t="str">
        <f>'доп услуги'!A14</f>
        <v> Разработка и расчет проектов 1 час</v>
      </c>
      <c r="AK13" s="134">
        <f>'доп услуги'!B14</f>
        <v>1200</v>
      </c>
      <c r="AR13" s="221"/>
      <c r="AS13" s="222"/>
      <c r="AT13" s="221">
        <f>склейка!A14</f>
        <v>0</v>
      </c>
      <c r="AU13" s="222">
        <f>склейка!B14</f>
        <v>0</v>
      </c>
      <c r="AV13" s="221">
        <f>упаковка!A14</f>
        <v>0</v>
      </c>
      <c r="AW13" s="222">
        <f>упаковка!B14</f>
        <v>0</v>
      </c>
      <c r="AX13" s="134" t="str">
        <f>киллометраж!A12</f>
        <v>Владикавказ</v>
      </c>
      <c r="AY13" s="134">
        <f>киллометраж!B12</f>
        <v>650</v>
      </c>
    </row>
    <row r="14" spans="1:51" ht="12.75" customHeight="1">
      <c r="A14" s="357"/>
      <c r="B14" s="243" t="s">
        <v>21</v>
      </c>
      <c r="C14" s="224"/>
      <c r="D14" s="325"/>
      <c r="E14" s="159"/>
      <c r="F14" s="159"/>
      <c r="G14" s="137"/>
      <c r="H14" s="137"/>
      <c r="I14" s="137"/>
      <c r="J14" s="137"/>
      <c r="K14" s="151">
        <f t="shared" si="3"/>
        <v>0</v>
      </c>
      <c r="L14" s="151">
        <f t="shared" si="4"/>
        <v>0</v>
      </c>
      <c r="M14" s="152">
        <f t="shared" si="5"/>
        <v>0</v>
      </c>
      <c r="N14" s="241"/>
      <c r="O14" s="138">
        <f t="shared" si="0"/>
        <v>0</v>
      </c>
      <c r="P14" s="158">
        <f t="shared" si="1"/>
        <v>0</v>
      </c>
      <c r="Q14" s="281">
        <f t="shared" si="2"/>
        <v>0</v>
      </c>
      <c r="R14" s="219" t="e">
        <f>#REF!</f>
        <v>#REF!</v>
      </c>
      <c r="S14" s="220" t="e">
        <f>#REF!</f>
        <v>#REF!</v>
      </c>
      <c r="T14" s="131" t="str">
        <f>'цены на стекло'!A16</f>
        <v>резка «Уади» золото</v>
      </c>
      <c r="U14" s="132">
        <f>'цены на стекло'!B16</f>
        <v>3192</v>
      </c>
      <c r="V14" s="133">
        <f>полировка!A15</f>
        <v>0</v>
      </c>
      <c r="W14" s="133">
        <f>полировка!B15</f>
        <v>0</v>
      </c>
      <c r="X14" s="133" t="str">
        <f>сверл!A15</f>
        <v>сверл. ст 15-19 мм, Ф13-26мм</v>
      </c>
      <c r="Y14" s="133">
        <f>сверл!B15</f>
        <v>165</v>
      </c>
      <c r="Z14" s="133">
        <f>склейка!A15</f>
        <v>0</v>
      </c>
      <c r="AA14" s="133">
        <f>склейка!B15</f>
        <v>0</v>
      </c>
      <c r="AB14" s="134">
        <f>закалка!A15</f>
        <v>0</v>
      </c>
      <c r="AC14" s="134">
        <f>закалка!B15</f>
        <v>0</v>
      </c>
      <c r="AD14" s="134">
        <f>'уф печать'!A14</f>
        <v>0</v>
      </c>
      <c r="AE14" s="135">
        <f>'уф печать'!B14</f>
        <v>0</v>
      </c>
      <c r="AF14" s="134" t="str">
        <f>'нанесение пленки'!A15</f>
        <v>Накл. Пленка декоративная</v>
      </c>
      <c r="AG14" s="136">
        <f>'нанесение пленки'!B15</f>
        <v>1300</v>
      </c>
      <c r="AH14" s="134">
        <f>'песк обраб'!A15</f>
        <v>0</v>
      </c>
      <c r="AI14" s="134">
        <f>'песк обраб'!B15</f>
        <v>0</v>
      </c>
      <c r="AJ14" s="134" t="str">
        <f>'доп услуги'!A15</f>
        <v>Держатели стекла</v>
      </c>
      <c r="AK14" s="134">
        <f>'доп услуги'!B15</f>
        <v>150</v>
      </c>
      <c r="AR14" s="221"/>
      <c r="AS14" s="222"/>
      <c r="AT14" s="221">
        <f>склейка!A15</f>
        <v>0</v>
      </c>
      <c r="AU14" s="222">
        <f>склейка!B15</f>
        <v>0</v>
      </c>
      <c r="AV14" s="221">
        <f>упаковка!A15</f>
        <v>0</v>
      </c>
      <c r="AW14" s="222">
        <f>упаковка!B15</f>
        <v>0</v>
      </c>
      <c r="AX14" s="134" t="str">
        <f>киллометраж!A13</f>
        <v>Воронежская</v>
      </c>
      <c r="AY14" s="134">
        <f>киллометраж!B13</f>
        <v>50</v>
      </c>
    </row>
    <row r="15" spans="1:51" ht="12.75" customHeight="1">
      <c r="A15" s="357"/>
      <c r="B15" s="243" t="s">
        <v>21</v>
      </c>
      <c r="C15" s="224"/>
      <c r="D15" s="325"/>
      <c r="E15" s="159"/>
      <c r="F15" s="159"/>
      <c r="G15" s="137"/>
      <c r="H15" s="137"/>
      <c r="I15" s="137"/>
      <c r="J15" s="137"/>
      <c r="K15" s="151">
        <f t="shared" si="3"/>
        <v>0</v>
      </c>
      <c r="L15" s="151">
        <f t="shared" si="4"/>
        <v>0</v>
      </c>
      <c r="M15" s="152">
        <f t="shared" si="5"/>
        <v>0</v>
      </c>
      <c r="N15" s="241"/>
      <c r="O15" s="138">
        <f t="shared" si="0"/>
        <v>0</v>
      </c>
      <c r="P15" s="158">
        <f t="shared" si="1"/>
        <v>0</v>
      </c>
      <c r="Q15" s="281">
        <f t="shared" si="2"/>
        <v>0</v>
      </c>
      <c r="R15" s="219" t="e">
        <f>#REF!</f>
        <v>#REF!</v>
      </c>
      <c r="S15" s="220" t="e">
        <f>#REF!</f>
        <v>#REF!</v>
      </c>
      <c r="T15" s="131" t="str">
        <f>'цены на стекло'!A17</f>
        <v>резка «Лабиринт» серебро</v>
      </c>
      <c r="U15" s="132">
        <f>'цены на стекло'!B17</f>
        <v>1970</v>
      </c>
      <c r="V15" s="133">
        <f>полировка!A16</f>
        <v>0</v>
      </c>
      <c r="W15" s="133">
        <f>полировка!B16</f>
        <v>0</v>
      </c>
      <c r="X15" s="133" t="str">
        <f>сверл!A16</f>
        <v>сверл. ст 4 мм, Ф 27-50мм</v>
      </c>
      <c r="Y15" s="133">
        <f>сверл!B16</f>
        <v>95</v>
      </c>
      <c r="Z15" s="133">
        <f>склейка!A16</f>
        <v>0</v>
      </c>
      <c r="AA15" s="133">
        <f>склейка!B16</f>
        <v>0</v>
      </c>
      <c r="AB15" s="134">
        <f>закалка!A16</f>
        <v>0</v>
      </c>
      <c r="AC15" s="134">
        <f>закалка!B16</f>
        <v>0</v>
      </c>
      <c r="AD15" s="134">
        <f>'уф печать'!A15</f>
        <v>0</v>
      </c>
      <c r="AE15" s="135">
        <f>'уф печать'!B15</f>
        <v>0</v>
      </c>
      <c r="AF15" s="134" t="str">
        <f>'нанесение пленки'!A16</f>
        <v>Накл. Пленка бронь (125 мК)</v>
      </c>
      <c r="AG15" s="136">
        <f>'нанесение пленки'!B16</f>
        <v>1040</v>
      </c>
      <c r="AH15" s="134">
        <f>'песк обраб'!A16</f>
        <v>0</v>
      </c>
      <c r="AI15" s="134">
        <f>'песк обраб'!B16</f>
        <v>0</v>
      </c>
      <c r="AJ15" s="134">
        <f>'доп услуги'!A16</f>
        <v>0</v>
      </c>
      <c r="AK15" s="134">
        <f>'доп услуги'!B16</f>
        <v>0</v>
      </c>
      <c r="AR15" s="221"/>
      <c r="AS15" s="222"/>
      <c r="AT15" s="221">
        <f>склейка!A16</f>
        <v>0</v>
      </c>
      <c r="AU15" s="222">
        <f>склейка!B16</f>
        <v>0</v>
      </c>
      <c r="AV15" s="221">
        <f>упаковка!A16</f>
        <v>0</v>
      </c>
      <c r="AW15" s="222">
        <f>упаковка!B16</f>
        <v>0</v>
      </c>
      <c r="AX15" s="134" t="str">
        <f>киллометраж!A14</f>
        <v>Выселки</v>
      </c>
      <c r="AY15" s="134">
        <f>киллометраж!B14</f>
        <v>100</v>
      </c>
    </row>
    <row r="16" spans="1:51" ht="12.75" customHeight="1">
      <c r="A16" s="357"/>
      <c r="B16" s="243" t="s">
        <v>21</v>
      </c>
      <c r="C16" s="224"/>
      <c r="D16" s="325"/>
      <c r="E16" s="159"/>
      <c r="F16" s="159"/>
      <c r="G16" s="137"/>
      <c r="H16" s="137"/>
      <c r="I16" s="137"/>
      <c r="J16" s="137"/>
      <c r="K16" s="151">
        <f t="shared" si="3"/>
        <v>0</v>
      </c>
      <c r="L16" s="151">
        <f t="shared" si="4"/>
        <v>0</v>
      </c>
      <c r="M16" s="152">
        <f t="shared" si="5"/>
        <v>0</v>
      </c>
      <c r="N16" s="241"/>
      <c r="O16" s="138">
        <f t="shared" si="0"/>
        <v>0</v>
      </c>
      <c r="P16" s="158">
        <f t="shared" si="1"/>
        <v>0</v>
      </c>
      <c r="Q16" s="281">
        <f t="shared" si="2"/>
        <v>0</v>
      </c>
      <c r="R16" s="219" t="e">
        <f>#REF!</f>
        <v>#REF!</v>
      </c>
      <c r="S16" s="220" t="e">
        <f>#REF!</f>
        <v>#REF!</v>
      </c>
      <c r="T16" s="131" t="str">
        <f>'цены на стекло'!A18</f>
        <v>резка «Лабиринт» бронза</v>
      </c>
      <c r="U16" s="132">
        <f>'цены на стекло'!B18</f>
        <v>2170</v>
      </c>
      <c r="V16" s="133">
        <f>полировка!A17</f>
        <v>0</v>
      </c>
      <c r="W16" s="133">
        <f>полировка!B17</f>
        <v>0</v>
      </c>
      <c r="X16" s="133" t="str">
        <f>сверл!A17</f>
        <v>сверл. ст 5-6 мм, Ф 27-50мм</v>
      </c>
      <c r="Y16" s="133">
        <f>сверл!B17</f>
        <v>115</v>
      </c>
      <c r="Z16" s="133">
        <f>склейка!A17</f>
        <v>0</v>
      </c>
      <c r="AA16" s="133">
        <f>склейка!B17</f>
        <v>0</v>
      </c>
      <c r="AB16" s="134">
        <f>закалка!A17</f>
        <v>0</v>
      </c>
      <c r="AC16" s="134">
        <f>закалка!B17</f>
        <v>0</v>
      </c>
      <c r="AD16" s="134">
        <f>'уф печать'!A16</f>
        <v>0</v>
      </c>
      <c r="AE16" s="135">
        <f>'уф печать'!B16</f>
        <v>0</v>
      </c>
      <c r="AF16" s="134" t="str">
        <f>'нанесение пленки'!A17</f>
        <v>Накл. 3М Cristall White</v>
      </c>
      <c r="AG16" s="136">
        <f>'нанесение пленки'!B17</f>
        <v>1950</v>
      </c>
      <c r="AH16" s="134">
        <f>'песк обраб'!A17</f>
        <v>0</v>
      </c>
      <c r="AI16" s="134">
        <f>'песк обраб'!B17</f>
        <v>0</v>
      </c>
      <c r="AJ16" s="134">
        <f>'доп услуги'!A17</f>
        <v>0</v>
      </c>
      <c r="AK16" s="134">
        <f>'доп услуги'!B17</f>
        <v>0</v>
      </c>
      <c r="AR16" s="221"/>
      <c r="AS16" s="222"/>
      <c r="AT16" s="221">
        <f>склейка!A17</f>
        <v>0</v>
      </c>
      <c r="AU16" s="222">
        <f>склейка!B17</f>
        <v>0</v>
      </c>
      <c r="AV16" s="221">
        <f>упаковка!A17</f>
        <v>0</v>
      </c>
      <c r="AW16" s="222">
        <f>упаковка!B17</f>
        <v>0</v>
      </c>
      <c r="AX16" s="134" t="str">
        <f>киллометраж!A15</f>
        <v>Геленджик</v>
      </c>
      <c r="AY16" s="134">
        <f>киллометраж!B15</f>
        <v>190</v>
      </c>
    </row>
    <row r="17" spans="1:51" ht="12.75" customHeight="1">
      <c r="A17" s="357"/>
      <c r="B17" s="243" t="s">
        <v>21</v>
      </c>
      <c r="C17" s="224"/>
      <c r="D17" s="325"/>
      <c r="E17" s="159"/>
      <c r="F17" s="159"/>
      <c r="G17" s="137"/>
      <c r="H17" s="137"/>
      <c r="I17" s="137"/>
      <c r="J17" s="137"/>
      <c r="K17" s="151">
        <f t="shared" si="3"/>
        <v>0</v>
      </c>
      <c r="L17" s="151">
        <f t="shared" si="4"/>
        <v>0</v>
      </c>
      <c r="M17" s="152">
        <f t="shared" si="5"/>
        <v>0</v>
      </c>
      <c r="N17" s="241"/>
      <c r="O17" s="138">
        <f t="shared" si="0"/>
        <v>0</v>
      </c>
      <c r="P17" s="158">
        <f t="shared" si="1"/>
        <v>0</v>
      </c>
      <c r="Q17" s="281">
        <f t="shared" si="2"/>
        <v>0</v>
      </c>
      <c r="R17" s="219" t="e">
        <f>#REF!</f>
        <v>#REF!</v>
      </c>
      <c r="S17" s="220" t="e">
        <f>#REF!</f>
        <v>#REF!</v>
      </c>
      <c r="T17" s="131" t="str">
        <f>'цены на стекло'!A19</f>
        <v>резка «Плетенка» серебро</v>
      </c>
      <c r="U17" s="132">
        <f>'цены на стекло'!B19</f>
        <v>1938</v>
      </c>
      <c r="V17" s="133">
        <f>полировка!A18</f>
        <v>0</v>
      </c>
      <c r="W17" s="133">
        <f>полировка!B18</f>
        <v>0</v>
      </c>
      <c r="X17" s="133" t="str">
        <f>сверл!A18</f>
        <v>сверл. ст 8-10 мм, Ф 27-50мм</v>
      </c>
      <c r="Y17" s="133">
        <f>сверл!B18</f>
        <v>185</v>
      </c>
      <c r="Z17" s="133">
        <f>склейка!A18</f>
        <v>0</v>
      </c>
      <c r="AA17" s="133">
        <f>склейка!B18</f>
        <v>0</v>
      </c>
      <c r="AB17" s="134">
        <f>закалка!A18</f>
        <v>0</v>
      </c>
      <c r="AC17" s="134">
        <f>закалка!B18</f>
        <v>0</v>
      </c>
      <c r="AD17" s="134">
        <f>'уф печать'!A17</f>
        <v>0</v>
      </c>
      <c r="AE17" s="135">
        <f>'уф печать'!B17</f>
        <v>0</v>
      </c>
      <c r="AF17" s="134" t="str">
        <f>'нанесение пленки'!A18</f>
        <v>Накл. 3М Cristall Gold</v>
      </c>
      <c r="AG17" s="136">
        <f>'нанесение пленки'!B18</f>
        <v>1680</v>
      </c>
      <c r="AH17" s="134">
        <f>'песк обраб'!A18</f>
        <v>0</v>
      </c>
      <c r="AI17" s="134">
        <f>'песк обраб'!B18</f>
        <v>0</v>
      </c>
      <c r="AJ17" s="134">
        <f>'доп услуги'!A18</f>
        <v>0</v>
      </c>
      <c r="AK17" s="134">
        <f>'доп услуги'!B18</f>
        <v>0</v>
      </c>
      <c r="AR17" s="221"/>
      <c r="AS17" s="222"/>
      <c r="AT17" s="221">
        <f>склейка!A18</f>
        <v>0</v>
      </c>
      <c r="AU17" s="222">
        <f>склейка!B18</f>
        <v>0</v>
      </c>
      <c r="AV17" s="221">
        <f>упаковка!A18</f>
        <v>0</v>
      </c>
      <c r="AW17" s="222">
        <f>упаковка!B18</f>
        <v>0</v>
      </c>
      <c r="AX17" s="134" t="str">
        <f>киллометраж!A16</f>
        <v>Гиагинская</v>
      </c>
      <c r="AY17" s="134">
        <f>киллометраж!B16</f>
        <v>150</v>
      </c>
    </row>
    <row r="18" spans="1:51" ht="12.75" customHeight="1">
      <c r="A18" s="357"/>
      <c r="B18" s="243" t="s">
        <v>21</v>
      </c>
      <c r="C18" s="224"/>
      <c r="D18" s="325"/>
      <c r="E18" s="159"/>
      <c r="F18" s="159"/>
      <c r="G18" s="137"/>
      <c r="H18" s="137"/>
      <c r="I18" s="137"/>
      <c r="J18" s="137"/>
      <c r="K18" s="151">
        <f t="shared" si="3"/>
        <v>0</v>
      </c>
      <c r="L18" s="151">
        <f t="shared" si="4"/>
        <v>0</v>
      </c>
      <c r="M18" s="152">
        <f t="shared" si="5"/>
        <v>0</v>
      </c>
      <c r="N18" s="241"/>
      <c r="O18" s="138">
        <f t="shared" si="0"/>
        <v>0</v>
      </c>
      <c r="P18" s="158">
        <f t="shared" si="1"/>
        <v>0</v>
      </c>
      <c r="Q18" s="281">
        <f t="shared" si="2"/>
        <v>0</v>
      </c>
      <c r="R18" s="219" t="e">
        <f>#REF!</f>
        <v>#REF!</v>
      </c>
      <c r="S18" s="220" t="e">
        <f>#REF!</f>
        <v>#REF!</v>
      </c>
      <c r="T18" s="131" t="str">
        <f>'цены на стекло'!A20</f>
        <v>резка «Ромашки» серебро</v>
      </c>
      <c r="U18" s="132">
        <f>'цены на стекло'!B20</f>
        <v>1938</v>
      </c>
      <c r="V18" s="133">
        <f>полировка!A19</f>
        <v>0</v>
      </c>
      <c r="W18" s="133">
        <f>полировка!B19</f>
        <v>0</v>
      </c>
      <c r="X18" s="133" t="str">
        <f>сверл!A19</f>
        <v>сверл. ст 12 мм, Ф 27-50мм</v>
      </c>
      <c r="Y18" s="133">
        <f>сверл!B19</f>
        <v>247</v>
      </c>
      <c r="Z18" s="133">
        <f>склейка!A19</f>
        <v>0</v>
      </c>
      <c r="AA18" s="133">
        <f>склейка!B19</f>
        <v>0</v>
      </c>
      <c r="AB18" s="134">
        <f>закалка!A19</f>
        <v>0</v>
      </c>
      <c r="AC18" s="134">
        <f>закалка!B19</f>
        <v>0</v>
      </c>
      <c r="AD18" s="134">
        <f>'уф печать'!A18</f>
        <v>0</v>
      </c>
      <c r="AE18" s="135">
        <f>'уф печать'!B18</f>
        <v>0</v>
      </c>
      <c r="AF18" s="134" t="str">
        <f>'нанесение пленки'!A19</f>
        <v>Накл. 3М Cristall Blue</v>
      </c>
      <c r="AG18" s="136">
        <f>'нанесение пленки'!B19</f>
        <v>2080</v>
      </c>
      <c r="AH18" s="134">
        <f>'песк обраб'!A19</f>
        <v>0</v>
      </c>
      <c r="AI18" s="134">
        <f>'песк обраб'!B19</f>
        <v>0</v>
      </c>
      <c r="AJ18" s="134" t="str">
        <f>'доп услуги'!A19</f>
        <v>Монтаж изделия </v>
      </c>
      <c r="AK18" s="134">
        <f>'доп услуги'!B19</f>
        <v>3000</v>
      </c>
      <c r="AR18" s="221"/>
      <c r="AS18" s="222"/>
      <c r="AT18" s="221">
        <f>склейка!A19</f>
        <v>0</v>
      </c>
      <c r="AU18" s="222">
        <f>склейка!B19</f>
        <v>0</v>
      </c>
      <c r="AV18" s="221">
        <f>упаковка!A19</f>
        <v>0</v>
      </c>
      <c r="AW18" s="222">
        <f>упаковка!B19</f>
        <v>0</v>
      </c>
      <c r="AX18" s="134" t="str">
        <f>киллометраж!A17</f>
        <v>Гулькевичи</v>
      </c>
      <c r="AY18" s="134">
        <f>киллометраж!B17</f>
        <v>165</v>
      </c>
    </row>
    <row r="19" spans="1:51" ht="12.75" customHeight="1">
      <c r="A19" s="357"/>
      <c r="B19" s="243" t="s">
        <v>21</v>
      </c>
      <c r="C19" s="224"/>
      <c r="D19" s="325"/>
      <c r="E19" s="159"/>
      <c r="F19" s="159"/>
      <c r="G19" s="137"/>
      <c r="H19" s="137"/>
      <c r="I19" s="137"/>
      <c r="J19" s="137"/>
      <c r="K19" s="151">
        <f t="shared" si="3"/>
        <v>0</v>
      </c>
      <c r="L19" s="151">
        <f t="shared" si="4"/>
        <v>0</v>
      </c>
      <c r="M19" s="152">
        <f t="shared" si="5"/>
        <v>0</v>
      </c>
      <c r="N19" s="241"/>
      <c r="O19" s="138">
        <f t="shared" si="0"/>
        <v>0</v>
      </c>
      <c r="P19" s="158">
        <f t="shared" si="1"/>
        <v>0</v>
      </c>
      <c r="Q19" s="281">
        <f t="shared" si="2"/>
        <v>0</v>
      </c>
      <c r="R19" s="219" t="e">
        <f>#REF!</f>
        <v>#REF!</v>
      </c>
      <c r="S19" s="220" t="e">
        <f>#REF!</f>
        <v>#REF!</v>
      </c>
      <c r="T19" s="131" t="str">
        <f>'цены на стекло'!A21</f>
        <v>резка «Африка» серебро</v>
      </c>
      <c r="U19" s="132">
        <f>'цены на стекло'!B21</f>
        <v>1938</v>
      </c>
      <c r="V19" s="133">
        <f>полировка!A20</f>
        <v>0</v>
      </c>
      <c r="W19" s="133">
        <f>полировка!B20</f>
        <v>0</v>
      </c>
      <c r="X19" s="133" t="str">
        <f>сверл!A20</f>
        <v>сверл. ст 15-19 мм, Ф 27-50мм</v>
      </c>
      <c r="Y19" s="133">
        <f>сверл!B20</f>
        <v>295</v>
      </c>
      <c r="Z19" s="133">
        <f>склейка!A20</f>
        <v>0</v>
      </c>
      <c r="AA19" s="133">
        <f>склейка!B20</f>
        <v>0</v>
      </c>
      <c r="AB19" s="134">
        <f>закалка!A20</f>
        <v>0</v>
      </c>
      <c r="AC19" s="134">
        <f>закалка!B20</f>
        <v>0</v>
      </c>
      <c r="AD19" s="134">
        <f>'уф печать'!A19</f>
        <v>0</v>
      </c>
      <c r="AE19" s="135">
        <f>'уф печать'!B19</f>
        <v>0</v>
      </c>
      <c r="AF19" s="134" t="str">
        <f>'нанесение пленки'!A20</f>
        <v>Накл. 3М Cristall Rose</v>
      </c>
      <c r="AG19" s="136">
        <f>'нанесение пленки'!B20</f>
        <v>2080</v>
      </c>
      <c r="AH19" s="134">
        <f>'песк обраб'!A20</f>
        <v>0</v>
      </c>
      <c r="AI19" s="134">
        <f>'песк обраб'!B20</f>
        <v>0</v>
      </c>
      <c r="AJ19" s="134">
        <f>'доп услуги'!A20</f>
        <v>0</v>
      </c>
      <c r="AK19" s="134">
        <f>'доп услуги'!B20</f>
        <v>0</v>
      </c>
      <c r="AR19" s="221"/>
      <c r="AS19" s="222"/>
      <c r="AT19" s="221">
        <f>склейка!A20</f>
        <v>0</v>
      </c>
      <c r="AU19" s="222">
        <f>склейка!B20</f>
        <v>0</v>
      </c>
      <c r="AV19" s="221">
        <f>упаковка!A20</f>
        <v>0</v>
      </c>
      <c r="AW19" s="222">
        <f>упаковка!B20</f>
        <v>0</v>
      </c>
      <c r="AX19" s="134" t="str">
        <f>киллометраж!A18</f>
        <v>Дагомыс</v>
      </c>
      <c r="AY19" s="134">
        <f>киллометраж!B18</f>
        <v>270</v>
      </c>
    </row>
    <row r="20" spans="1:51" ht="12.75" customHeight="1">
      <c r="A20" s="357"/>
      <c r="B20" s="243" t="s">
        <v>21</v>
      </c>
      <c r="C20" s="224"/>
      <c r="D20" s="325"/>
      <c r="E20" s="159"/>
      <c r="F20" s="159"/>
      <c r="G20" s="137"/>
      <c r="H20" s="137"/>
      <c r="I20" s="137"/>
      <c r="J20" s="137"/>
      <c r="K20" s="153">
        <f t="shared" si="3"/>
        <v>0</v>
      </c>
      <c r="L20" s="153">
        <f t="shared" si="4"/>
        <v>0</v>
      </c>
      <c r="M20" s="154">
        <f t="shared" si="5"/>
        <v>0</v>
      </c>
      <c r="N20" s="241"/>
      <c r="O20" s="138">
        <f t="shared" si="0"/>
        <v>0</v>
      </c>
      <c r="P20" s="158">
        <f t="shared" si="1"/>
        <v>0</v>
      </c>
      <c r="Q20" s="282">
        <f t="shared" si="2"/>
        <v>0</v>
      </c>
      <c r="R20" s="219" t="e">
        <f>#REF!</f>
        <v>#REF!</v>
      </c>
      <c r="S20" s="220" t="e">
        <f>#REF!</f>
        <v>#REF!</v>
      </c>
      <c r="T20" s="131" t="str">
        <f>'цены на стекло'!A22</f>
        <v>резка «Вулкан» серебро</v>
      </c>
      <c r="U20" s="132">
        <f>'цены на стекло'!B22</f>
        <v>1938</v>
      </c>
      <c r="V20" s="133">
        <f>полировка!A21</f>
        <v>0</v>
      </c>
      <c r="W20" s="133">
        <f>полировка!B21</f>
        <v>0</v>
      </c>
      <c r="X20" s="133" t="str">
        <f>сверл!A21</f>
        <v>сверл. ст 4 мм, Ф 55-80мм</v>
      </c>
      <c r="Y20" s="133">
        <f>сверл!B21</f>
        <v>148.2</v>
      </c>
      <c r="Z20" s="133">
        <f>склейка!A21</f>
        <v>0</v>
      </c>
      <c r="AA20" s="133">
        <f>склейка!B21</f>
        <v>0</v>
      </c>
      <c r="AB20" s="134">
        <f>закалка!A21</f>
        <v>0</v>
      </c>
      <c r="AC20" s="134">
        <f>закалка!B21</f>
        <v>0</v>
      </c>
      <c r="AD20" s="134">
        <f>'уф печать'!A20</f>
        <v>0</v>
      </c>
      <c r="AE20" s="135">
        <f>'уф печать'!B20</f>
        <v>0</v>
      </c>
      <c r="AF20" s="134" t="str">
        <f>'нанесение пленки'!A21</f>
        <v>Накл. 3М Cristall Mint</v>
      </c>
      <c r="AG20" s="136">
        <f>'нанесение пленки'!B21</f>
        <v>2080</v>
      </c>
      <c r="AH20" s="134">
        <f>'песк обраб'!A21</f>
        <v>0</v>
      </c>
      <c r="AI20" s="134">
        <f>'песк обраб'!B21</f>
        <v>0</v>
      </c>
      <c r="AJ20" s="134">
        <f>'доп услуги'!A21</f>
        <v>0</v>
      </c>
      <c r="AK20" s="134">
        <f>'доп услуги'!B21</f>
        <v>0</v>
      </c>
      <c r="AR20" s="221"/>
      <c r="AS20" s="222"/>
      <c r="AT20" s="221">
        <f>склейка!A21</f>
        <v>0</v>
      </c>
      <c r="AU20" s="222">
        <f>склейка!B21</f>
        <v>0</v>
      </c>
      <c r="AV20" s="221">
        <f>упаковка!A21</f>
        <v>0</v>
      </c>
      <c r="AW20" s="222">
        <f>упаковка!B21</f>
        <v>0</v>
      </c>
      <c r="AX20" s="134" t="str">
        <f>киллометраж!A19</f>
        <v>Джубга</v>
      </c>
      <c r="AY20" s="134">
        <f>киллометраж!B19</f>
        <v>120</v>
      </c>
    </row>
    <row r="21" spans="1:51" ht="12.75" customHeight="1">
      <c r="A21" s="357"/>
      <c r="B21" s="243" t="s">
        <v>21</v>
      </c>
      <c r="C21" s="224"/>
      <c r="D21" s="325"/>
      <c r="E21" s="159"/>
      <c r="F21" s="159"/>
      <c r="G21" s="137"/>
      <c r="H21" s="137"/>
      <c r="I21" s="137"/>
      <c r="J21" s="137"/>
      <c r="K21" s="153">
        <f>(E21*I21/1000+F21*J21/1000)*H21</f>
        <v>0</v>
      </c>
      <c r="L21" s="153">
        <f>(E21/1000*F21/1000)*2.5*G21</f>
        <v>0</v>
      </c>
      <c r="M21" s="154">
        <f>E21/1000*F21/1000*H21</f>
        <v>0</v>
      </c>
      <c r="N21" s="241"/>
      <c r="O21" s="138">
        <f t="shared" si="0"/>
        <v>0</v>
      </c>
      <c r="P21" s="158">
        <f t="shared" si="1"/>
        <v>0</v>
      </c>
      <c r="Q21" s="282">
        <f t="shared" si="2"/>
        <v>0</v>
      </c>
      <c r="R21" s="219" t="e">
        <f>#REF!</f>
        <v>#REF!</v>
      </c>
      <c r="S21" s="220" t="e">
        <f>#REF!</f>
        <v>#REF!</v>
      </c>
      <c r="T21" s="131" t="str">
        <f>'цены на стекло'!A23</f>
        <v>резка «Геометрия» серебро</v>
      </c>
      <c r="U21" s="132">
        <f>'цены на стекло'!B23</f>
        <v>1938</v>
      </c>
      <c r="V21" s="133">
        <f>полировка!A22</f>
        <v>0</v>
      </c>
      <c r="W21" s="133">
        <f>полировка!B22</f>
        <v>0</v>
      </c>
      <c r="X21" s="133" t="str">
        <f>сверл!A22</f>
        <v>сверл. ст 5-6 мм, Ф 55-80мм</v>
      </c>
      <c r="Y21" s="133">
        <f>сверл!B22</f>
        <v>172.9</v>
      </c>
      <c r="Z21" s="133">
        <f>склейка!A22</f>
        <v>0</v>
      </c>
      <c r="AA21" s="133">
        <f>склейка!B22</f>
        <v>0</v>
      </c>
      <c r="AB21" s="134">
        <f>закалка!A22</f>
        <v>0</v>
      </c>
      <c r="AC21" s="134">
        <f>закалка!B22</f>
        <v>0</v>
      </c>
      <c r="AD21" s="134">
        <f>'уф печать'!A21</f>
        <v>0</v>
      </c>
      <c r="AE21" s="135">
        <f>'уф печать'!B21</f>
        <v>0</v>
      </c>
      <c r="AF21" s="134" t="str">
        <f>'нанесение пленки'!A22</f>
        <v>Накл. Пленка «Black OUT» (чёрная)</v>
      </c>
      <c r="AG21" s="136">
        <f>'нанесение пленки'!B22</f>
        <v>1080</v>
      </c>
      <c r="AH21" s="134">
        <f>'песк обраб'!A22</f>
        <v>0</v>
      </c>
      <c r="AI21" s="134">
        <f>'песк обраб'!B22</f>
        <v>0</v>
      </c>
      <c r="AJ21" s="134">
        <f>'доп услуги'!A22</f>
        <v>0</v>
      </c>
      <c r="AK21" s="134">
        <f>'доп услуги'!B22</f>
        <v>0</v>
      </c>
      <c r="AR21" s="221"/>
      <c r="AS21" s="222"/>
      <c r="AT21" s="221">
        <f>склейка!A22</f>
        <v>0</v>
      </c>
      <c r="AU21" s="222">
        <f>склейка!B22</f>
        <v>0</v>
      </c>
      <c r="AV21" s="221">
        <f>упаковка!A22</f>
        <v>0</v>
      </c>
      <c r="AW21" s="222">
        <f>упаковка!B22</f>
        <v>0</v>
      </c>
      <c r="AX21" s="134" t="str">
        <f>киллометраж!A20</f>
        <v>Дивноморск</v>
      </c>
      <c r="AY21" s="134">
        <f>киллометраж!B20</f>
        <v>215</v>
      </c>
    </row>
    <row r="22" spans="1:51" ht="12.75" customHeight="1" thickBot="1">
      <c r="A22" s="358"/>
      <c r="B22" s="257"/>
      <c r="C22" s="320"/>
      <c r="D22" s="326" t="s">
        <v>42</v>
      </c>
      <c r="E22" s="258"/>
      <c r="F22" s="258"/>
      <c r="G22" s="258"/>
      <c r="H22" s="258">
        <f>SUM(H5:H21)</f>
        <v>0</v>
      </c>
      <c r="I22" s="258"/>
      <c r="J22" s="258"/>
      <c r="K22" s="259">
        <f>SUM(K5:K20)</f>
        <v>0</v>
      </c>
      <c r="L22" s="259">
        <f>SUM(L5:L20)</f>
        <v>0</v>
      </c>
      <c r="M22" s="260">
        <f>SUM(M5:M20)</f>
        <v>0</v>
      </c>
      <c r="N22" s="260">
        <f>SUM(N5:N21)</f>
        <v>0</v>
      </c>
      <c r="O22" s="260">
        <f>SUM(O5:O21)</f>
        <v>0</v>
      </c>
      <c r="P22" s="261"/>
      <c r="Q22" s="283">
        <f>SUM(Q5:Q20)</f>
        <v>0</v>
      </c>
      <c r="R22" s="219" t="e">
        <f>#REF!</f>
        <v>#REF!</v>
      </c>
      <c r="S22" s="220" t="e">
        <f>#REF!</f>
        <v>#REF!</v>
      </c>
      <c r="T22" s="131" t="str">
        <f>'цены на стекло'!A24</f>
        <v>резка «Зебра» серебро</v>
      </c>
      <c r="U22" s="132">
        <f>'цены на стекло'!B24</f>
        <v>1938</v>
      </c>
      <c r="V22" s="133">
        <f>полировка!A23</f>
        <v>0</v>
      </c>
      <c r="W22" s="133">
        <f>полировка!B23</f>
        <v>0</v>
      </c>
      <c r="X22" s="133" t="str">
        <f>сверл!A23</f>
        <v>сверл. ст 8-10 мм,Ф 55-80мм</v>
      </c>
      <c r="Y22" s="133">
        <f>сверл!B23</f>
        <v>295</v>
      </c>
      <c r="Z22" s="133">
        <f>склейка!A23</f>
        <v>0</v>
      </c>
      <c r="AA22" s="133">
        <f>склейка!B23</f>
        <v>0</v>
      </c>
      <c r="AB22" s="134">
        <f>закалка!A23</f>
        <v>0</v>
      </c>
      <c r="AC22" s="134">
        <f>закалка!B23</f>
        <v>0</v>
      </c>
      <c r="AD22" s="134">
        <f>'уф печать'!A22</f>
        <v>0</v>
      </c>
      <c r="AE22" s="135">
        <f>'уф печать'!B22</f>
        <v>0</v>
      </c>
      <c r="AF22" s="134" t="str">
        <f>'нанесение пленки'!A23</f>
        <v>Накл. Бронирование А-1 (300 мК)</v>
      </c>
      <c r="AG22" s="136">
        <f>'нанесение пленки'!B23</f>
        <v>1800</v>
      </c>
      <c r="AH22" s="134">
        <f>'песк обраб'!A23</f>
        <v>0</v>
      </c>
      <c r="AI22" s="134">
        <f>'песк обраб'!B23</f>
        <v>0</v>
      </c>
      <c r="AJ22" s="134">
        <f>'доп услуги'!A23</f>
        <v>0</v>
      </c>
      <c r="AK22" s="134">
        <f>'доп услуги'!B23</f>
        <v>0</v>
      </c>
      <c r="AR22" s="221"/>
      <c r="AS22" s="222"/>
      <c r="AT22" s="221">
        <f>склейка!A23</f>
        <v>0</v>
      </c>
      <c r="AU22" s="222">
        <f>склейка!B23</f>
        <v>0</v>
      </c>
      <c r="AV22" s="221">
        <f>упаковка!A23</f>
        <v>0</v>
      </c>
      <c r="AW22" s="222">
        <f>упаковка!B23</f>
        <v>0</v>
      </c>
      <c r="AX22" s="134" t="str">
        <f>киллометраж!A21</f>
        <v>Ейск</v>
      </c>
      <c r="AY22" s="134">
        <f>киллометраж!B21</f>
        <v>270</v>
      </c>
    </row>
    <row r="23" spans="1:51" ht="12.75" customHeight="1">
      <c r="A23" s="349" t="s">
        <v>45</v>
      </c>
      <c r="B23" s="248"/>
      <c r="C23" s="321"/>
      <c r="D23" s="327" t="s">
        <v>41</v>
      </c>
      <c r="E23" s="262" t="s">
        <v>18</v>
      </c>
      <c r="F23" s="263" t="s">
        <v>47</v>
      </c>
      <c r="G23" s="264"/>
      <c r="H23" s="264" t="s">
        <v>27</v>
      </c>
      <c r="I23" s="265" t="s">
        <v>26</v>
      </c>
      <c r="J23" s="279"/>
      <c r="K23" s="127"/>
      <c r="L23" s="127"/>
      <c r="M23" s="127"/>
      <c r="N23" s="127"/>
      <c r="O23" s="127"/>
      <c r="P23" s="280"/>
      <c r="Q23" s="127"/>
      <c r="R23" s="219" t="e">
        <f>#REF!</f>
        <v>#REF!</v>
      </c>
      <c r="S23" s="220" t="e">
        <f>#REF!</f>
        <v>#REF!</v>
      </c>
      <c r="T23" s="131" t="str">
        <f>'цены на стекло'!A25</f>
        <v>резка «Каре» бронза</v>
      </c>
      <c r="U23" s="132">
        <f>'цены на стекло'!B25</f>
        <v>2166</v>
      </c>
      <c r="V23" s="133">
        <f>полировка!A24</f>
        <v>0</v>
      </c>
      <c r="W23" s="133">
        <f>полировка!B24</f>
        <v>0</v>
      </c>
      <c r="X23" s="133" t="str">
        <f>сверл!A24</f>
        <v>сверл. ст 12 мм, Ф 55-80мм</v>
      </c>
      <c r="Y23" s="133">
        <f>сверл!B24</f>
        <v>345</v>
      </c>
      <c r="Z23" s="133">
        <f>склейка!A24</f>
        <v>0</v>
      </c>
      <c r="AA23" s="133">
        <f>склейка!B24</f>
        <v>0</v>
      </c>
      <c r="AB23" s="134">
        <f>закалка!A24</f>
        <v>0</v>
      </c>
      <c r="AC23" s="134">
        <f>закалка!B24</f>
        <v>0</v>
      </c>
      <c r="AD23" s="134">
        <f>'уф печать'!A23</f>
        <v>0</v>
      </c>
      <c r="AE23" s="135">
        <f>'уф печать'!B23</f>
        <v>0</v>
      </c>
      <c r="AF23" s="134" t="str">
        <f>'нанесение пленки'!A24</f>
        <v>Накл. Бронирование А-2 (420 мК)</v>
      </c>
      <c r="AG23" s="136">
        <f>'нанесение пленки'!B24</f>
        <v>2280</v>
      </c>
      <c r="AH23" s="134">
        <f>'песк обраб'!A24</f>
        <v>0</v>
      </c>
      <c r="AI23" s="134">
        <f>'песк обраб'!B24</f>
        <v>0</v>
      </c>
      <c r="AJ23" s="134">
        <f>'доп услуги'!A24</f>
        <v>0</v>
      </c>
      <c r="AK23" s="134">
        <f>'доп услуги'!B24</f>
        <v>0</v>
      </c>
      <c r="AR23" s="221"/>
      <c r="AS23" s="222"/>
      <c r="AT23" s="221">
        <f>склейка!A24</f>
        <v>0</v>
      </c>
      <c r="AU23" s="222">
        <f>склейка!B24</f>
        <v>0</v>
      </c>
      <c r="AV23" s="221">
        <f>упаковка!A24</f>
        <v>0</v>
      </c>
      <c r="AW23" s="222">
        <f>упаковка!B24</f>
        <v>0</v>
      </c>
      <c r="AX23" s="134" t="str">
        <f>киллометраж!A22</f>
        <v>Ивановская</v>
      </c>
      <c r="AY23" s="134">
        <f>киллометраж!B22</f>
        <v>65</v>
      </c>
    </row>
    <row r="24" spans="1:51" ht="12.75" customHeight="1">
      <c r="A24" s="350"/>
      <c r="B24" s="244" t="s">
        <v>29</v>
      </c>
      <c r="C24" s="224" t="s">
        <v>29</v>
      </c>
      <c r="D24" s="241"/>
      <c r="E24" s="209">
        <f>IF(D24&gt;0,K22,0)</f>
        <v>0</v>
      </c>
      <c r="F24" s="135"/>
      <c r="G24" s="225"/>
      <c r="H24" s="158">
        <f>VLOOKUP(D24,$V$3:$W$50,2,0)</f>
        <v>0</v>
      </c>
      <c r="I24" s="266">
        <f>E24*H24</f>
        <v>0</v>
      </c>
      <c r="J24" s="279"/>
      <c r="K24" s="127"/>
      <c r="L24" s="127"/>
      <c r="M24" s="127"/>
      <c r="N24" s="127"/>
      <c r="O24" s="127"/>
      <c r="P24" s="280"/>
      <c r="Q24" s="127"/>
      <c r="R24" s="219" t="e">
        <f>#REF!</f>
        <v>#REF!</v>
      </c>
      <c r="S24" s="220" t="e">
        <f>#REF!</f>
        <v>#REF!</v>
      </c>
      <c r="T24" s="131" t="str">
        <f>'цены на стекло'!A26</f>
        <v>бесцветное</v>
      </c>
      <c r="U24" s="132">
        <f>'цены на стекло'!B26</f>
        <v>0</v>
      </c>
      <c r="V24" s="133">
        <f>полировка!A25</f>
        <v>0</v>
      </c>
      <c r="W24" s="133">
        <f>полировка!B25</f>
        <v>0</v>
      </c>
      <c r="X24" s="133" t="str">
        <f>сверл!A25</f>
        <v>сверл. ст 15-19 мм, Ф 55-80мм</v>
      </c>
      <c r="Y24" s="133">
        <f>сверл!B25</f>
        <v>395</v>
      </c>
      <c r="Z24" s="133">
        <f>склейка!A25</f>
        <v>0</v>
      </c>
      <c r="AA24" s="133">
        <f>склейка!B25</f>
        <v>0</v>
      </c>
      <c r="AB24" s="134">
        <f>закалка!A25</f>
        <v>0</v>
      </c>
      <c r="AC24" s="134">
        <f>закалка!B25</f>
        <v>0</v>
      </c>
      <c r="AD24" s="134">
        <f>'уф печать'!A24</f>
        <v>0</v>
      </c>
      <c r="AE24" s="135">
        <f>'уф печать'!B24</f>
        <v>0</v>
      </c>
      <c r="AF24" s="134" t="str">
        <f>'нанесение пленки'!A25</f>
        <v>Накл. Бронирование А-3 (600 мК)</v>
      </c>
      <c r="AG24" s="136">
        <f>'нанесение пленки'!B25</f>
        <v>2760</v>
      </c>
      <c r="AH24" s="134">
        <f>'песк обраб'!A25</f>
        <v>0</v>
      </c>
      <c r="AI24" s="134">
        <f>'песк обраб'!B25</f>
        <v>0</v>
      </c>
      <c r="AJ24" s="134">
        <f>'доп услуги'!A25</f>
        <v>0</v>
      </c>
      <c r="AK24" s="134">
        <f>'доп услуги'!B25</f>
        <v>0</v>
      </c>
      <c r="AR24" s="221"/>
      <c r="AS24" s="222"/>
      <c r="AT24" s="221">
        <f>склейка!A25</f>
        <v>0</v>
      </c>
      <c r="AU24" s="222">
        <f>склейка!B25</f>
        <v>0</v>
      </c>
      <c r="AV24" s="221">
        <f>упаковка!A25</f>
        <v>0</v>
      </c>
      <c r="AW24" s="222">
        <f>упаковка!B25</f>
        <v>0</v>
      </c>
      <c r="AX24" s="134" t="str">
        <f>киллометраж!A23</f>
        <v>Кабардинка</v>
      </c>
      <c r="AY24" s="134">
        <f>киллометраж!B23</f>
        <v>185</v>
      </c>
    </row>
    <row r="25" spans="1:51" ht="12.75" customHeight="1">
      <c r="A25" s="350"/>
      <c r="B25" s="244" t="s">
        <v>408</v>
      </c>
      <c r="C25" s="224" t="s">
        <v>429</v>
      </c>
      <c r="D25" s="241"/>
      <c r="E25" s="210"/>
      <c r="F25" s="135"/>
      <c r="G25" s="225"/>
      <c r="H25" s="158">
        <f>VLOOKUP(D25,$V$3:$W$50,2,0)</f>
        <v>0</v>
      </c>
      <c r="I25" s="266">
        <f aca="true" t="shared" si="6" ref="I25:I70">E25*H25</f>
        <v>0</v>
      </c>
      <c r="J25" s="279"/>
      <c r="K25" s="127"/>
      <c r="L25" s="127"/>
      <c r="M25" s="127"/>
      <c r="N25" s="127"/>
      <c r="O25" s="127"/>
      <c r="P25" s="280"/>
      <c r="Q25" s="127"/>
      <c r="R25" s="219" t="e">
        <f>#REF!</f>
        <v>#REF!</v>
      </c>
      <c r="S25" s="220" t="e">
        <f>#REF!</f>
        <v>#REF!</v>
      </c>
      <c r="T25" s="131" t="str">
        <f>'цены на стекло'!A27</f>
        <v>резка стекло 4 мм</v>
      </c>
      <c r="U25" s="132">
        <f>'цены на стекло'!B27</f>
        <v>340</v>
      </c>
      <c r="V25" s="133">
        <f>полировка!A26</f>
        <v>0</v>
      </c>
      <c r="W25" s="133">
        <f>полировка!B26</f>
        <v>0</v>
      </c>
      <c r="X25" s="133" t="str">
        <f>сверл!A26</f>
        <v>Вырез под 1 розетку в ст 4-6мм</v>
      </c>
      <c r="Y25" s="133">
        <f>сверл!B26</f>
        <v>200</v>
      </c>
      <c r="Z25" s="133">
        <f>склейка!A26</f>
        <v>0</v>
      </c>
      <c r="AA25" s="133">
        <f>склейка!B26</f>
        <v>0</v>
      </c>
      <c r="AB25" s="134">
        <f>закалка!A26</f>
        <v>0</v>
      </c>
      <c r="AC25" s="134">
        <f>закалка!B26</f>
        <v>0</v>
      </c>
      <c r="AD25" s="134">
        <f>'уф печать'!A25</f>
        <v>0</v>
      </c>
      <c r="AE25" s="135">
        <f>'уф печать'!B25</f>
        <v>0</v>
      </c>
      <c r="AF25" s="134" t="str">
        <f>'нанесение пленки'!A26</f>
        <v> Резка плотером пленки Averi, Oracal</v>
      </c>
      <c r="AG25" s="136">
        <f>'нанесение пленки'!B26</f>
        <v>250</v>
      </c>
      <c r="AH25" s="134">
        <f>'песк обраб'!A26</f>
        <v>0</v>
      </c>
      <c r="AI25" s="134">
        <f>'песк обраб'!B26</f>
        <v>0</v>
      </c>
      <c r="AJ25" s="134">
        <f>'доп услуги'!A26</f>
        <v>0</v>
      </c>
      <c r="AK25" s="134">
        <f>'доп услуги'!B26</f>
        <v>0</v>
      </c>
      <c r="AR25" s="221"/>
      <c r="AS25" s="222"/>
      <c r="AT25" s="221">
        <f>склейка!A26</f>
        <v>0</v>
      </c>
      <c r="AU25" s="222">
        <f>склейка!B26</f>
        <v>0</v>
      </c>
      <c r="AV25" s="221">
        <f>упаковка!A26</f>
        <v>0</v>
      </c>
      <c r="AW25" s="222">
        <f>упаковка!B26</f>
        <v>0</v>
      </c>
      <c r="AX25" s="134" t="str">
        <f>киллометраж!A24</f>
        <v>Кавказская</v>
      </c>
      <c r="AY25" s="134">
        <f>киллометраж!B24</f>
        <v>155</v>
      </c>
    </row>
    <row r="26" spans="1:51" ht="12.75" customHeight="1">
      <c r="A26" s="350"/>
      <c r="B26" s="244" t="s">
        <v>331</v>
      </c>
      <c r="C26" s="224" t="s">
        <v>331</v>
      </c>
      <c r="D26" s="241"/>
      <c r="E26" s="209">
        <f>IF(D26&gt;0,K22,0)</f>
        <v>0</v>
      </c>
      <c r="F26" s="135"/>
      <c r="G26" s="225"/>
      <c r="H26" s="158">
        <f>VLOOKUP(D26,$V$3:$W$50,2,0)</f>
        <v>0</v>
      </c>
      <c r="I26" s="266">
        <f t="shared" si="6"/>
        <v>0</v>
      </c>
      <c r="J26" s="279"/>
      <c r="K26" s="127"/>
      <c r="L26" s="127"/>
      <c r="M26" s="127"/>
      <c r="N26" s="127"/>
      <c r="O26" s="127"/>
      <c r="P26" s="280"/>
      <c r="Q26" s="127"/>
      <c r="R26" s="219" t="e">
        <f>#REF!</f>
        <v>#REF!</v>
      </c>
      <c r="S26" s="220" t="e">
        <f>#REF!</f>
        <v>#REF!</v>
      </c>
      <c r="T26" s="131" t="str">
        <f>'цены на стекло'!A28</f>
        <v>резка стекло 5 мм</v>
      </c>
      <c r="U26" s="132">
        <f>'цены на стекло'!B28</f>
        <v>494</v>
      </c>
      <c r="V26" s="133">
        <f>полировка!A27</f>
        <v>0</v>
      </c>
      <c r="W26" s="133">
        <f>полировка!B27</f>
        <v>0</v>
      </c>
      <c r="X26" s="133" t="str">
        <f>сверл!A27</f>
        <v>Вырез под 2-е розетки в ст 4-6мм</v>
      </c>
      <c r="Y26" s="133">
        <f>сверл!B27</f>
        <v>250</v>
      </c>
      <c r="Z26" s="133">
        <f>склейка!A27</f>
        <v>0</v>
      </c>
      <c r="AA26" s="133">
        <f>склейка!B27</f>
        <v>0</v>
      </c>
      <c r="AB26" s="134">
        <f>закалка!A27</f>
        <v>0</v>
      </c>
      <c r="AC26" s="134">
        <f>закалка!B27</f>
        <v>0</v>
      </c>
      <c r="AD26" s="134">
        <f>'уф печать'!A26</f>
        <v>0</v>
      </c>
      <c r="AE26" s="135">
        <f>'уф печать'!B26</f>
        <v>0</v>
      </c>
      <c r="AF26" s="134" t="str">
        <f>'нанесение пленки'!A27</f>
        <v> резка плотером пленки Кристал</v>
      </c>
      <c r="AG26" s="136">
        <f>'нанесение пленки'!B27</f>
        <v>380</v>
      </c>
      <c r="AH26" s="134">
        <f>'песк обраб'!A27</f>
        <v>0</v>
      </c>
      <c r="AI26" s="134">
        <f>'песк обраб'!B27</f>
        <v>0</v>
      </c>
      <c r="AJ26" s="134">
        <f>'доп услуги'!A27</f>
        <v>0</v>
      </c>
      <c r="AK26" s="134">
        <f>'доп услуги'!B27</f>
        <v>0</v>
      </c>
      <c r="AR26" s="221"/>
      <c r="AS26" s="222"/>
      <c r="AT26" s="221">
        <f>склейка!A27</f>
        <v>0</v>
      </c>
      <c r="AU26" s="222">
        <f>склейка!B27</f>
        <v>0</v>
      </c>
      <c r="AV26" s="221">
        <f>упаковка!A27</f>
        <v>0</v>
      </c>
      <c r="AW26" s="222">
        <f>упаковка!B27</f>
        <v>0</v>
      </c>
      <c r="AX26" s="134" t="str">
        <f>киллометраж!A25</f>
        <v>Калининская</v>
      </c>
      <c r="AY26" s="134">
        <f>киллометраж!B25</f>
        <v>90</v>
      </c>
    </row>
    <row r="27" spans="1:51" ht="12.75" customHeight="1">
      <c r="A27" s="350"/>
      <c r="B27" s="244"/>
      <c r="C27" s="317" t="s">
        <v>428</v>
      </c>
      <c r="D27" s="324"/>
      <c r="E27" s="312"/>
      <c r="F27" s="313"/>
      <c r="G27" s="314"/>
      <c r="H27" s="315"/>
      <c r="I27" s="316">
        <f t="shared" si="6"/>
        <v>0</v>
      </c>
      <c r="J27" s="279"/>
      <c r="K27" s="127"/>
      <c r="L27" s="127"/>
      <c r="M27" s="127"/>
      <c r="N27" s="127"/>
      <c r="O27" s="127"/>
      <c r="P27" s="280"/>
      <c r="Q27" s="127"/>
      <c r="R27" s="219" t="e">
        <f>#REF!</f>
        <v>#REF!</v>
      </c>
      <c r="S27" s="220" t="e">
        <f>#REF!</f>
        <v>#REF!</v>
      </c>
      <c r="T27" s="131" t="str">
        <f>'цены на стекло'!A29</f>
        <v>резка стекло 6 мм</v>
      </c>
      <c r="U27" s="132">
        <f>'цены на стекло'!B29</f>
        <v>530</v>
      </c>
      <c r="V27" s="133">
        <f>полировка!A28</f>
        <v>0</v>
      </c>
      <c r="W27" s="133">
        <f>полировка!B28</f>
        <v>0</v>
      </c>
      <c r="X27" s="133" t="str">
        <f>сверл!A28</f>
        <v>Вырез под 3-е розетки в ст 4-6мм</v>
      </c>
      <c r="Y27" s="133">
        <f>сверл!B28</f>
        <v>300</v>
      </c>
      <c r="Z27" s="133">
        <f>склейка!A28</f>
        <v>0</v>
      </c>
      <c r="AA27" s="133">
        <f>склейка!B28</f>
        <v>0</v>
      </c>
      <c r="AB27" s="134">
        <f>закалка!A28</f>
        <v>0</v>
      </c>
      <c r="AC27" s="134">
        <f>закалка!B28</f>
        <v>0</v>
      </c>
      <c r="AD27" s="134">
        <f>'уф печать'!A27</f>
        <v>0</v>
      </c>
      <c r="AE27" s="135">
        <f>'уф печать'!B27</f>
        <v>0</v>
      </c>
      <c r="AF27" s="134" t="str">
        <f>'нанесение пленки'!A28</f>
        <v> Нанесение свинцовой ленты  </v>
      </c>
      <c r="AG27" s="136">
        <f>'нанесение пленки'!B28</f>
        <v>171</v>
      </c>
      <c r="AH27" s="134">
        <f>'песк обраб'!A28</f>
        <v>0</v>
      </c>
      <c r="AI27" s="134">
        <f>'песк обраб'!B28</f>
        <v>0</v>
      </c>
      <c r="AJ27" s="134">
        <f>'доп услуги'!A28</f>
        <v>0</v>
      </c>
      <c r="AK27" s="134">
        <f>'доп услуги'!B28</f>
        <v>0</v>
      </c>
      <c r="AR27" s="221"/>
      <c r="AS27" s="222"/>
      <c r="AT27" s="221">
        <f>склейка!A28</f>
        <v>0</v>
      </c>
      <c r="AU27" s="222">
        <f>склейка!B28</f>
        <v>0</v>
      </c>
      <c r="AV27" s="221">
        <f>упаковка!A28</f>
        <v>0</v>
      </c>
      <c r="AW27" s="222">
        <f>упаковка!B28</f>
        <v>0</v>
      </c>
      <c r="AX27" s="134" t="str">
        <f>киллометраж!A26</f>
        <v>Каневская</v>
      </c>
      <c r="AY27" s="134">
        <f>киллометраж!B26</f>
        <v>136</v>
      </c>
    </row>
    <row r="28" spans="1:51" ht="12.75" customHeight="1">
      <c r="A28" s="350"/>
      <c r="B28" s="244" t="s">
        <v>30</v>
      </c>
      <c r="C28" s="224" t="s">
        <v>30</v>
      </c>
      <c r="D28" s="241"/>
      <c r="E28" s="210"/>
      <c r="F28" s="135"/>
      <c r="G28" s="225"/>
      <c r="H28" s="158">
        <f aca="true" t="shared" si="7" ref="H28:H34">VLOOKUP(D28,$X$3:$Y$50,2,0)</f>
        <v>0</v>
      </c>
      <c r="I28" s="266">
        <f t="shared" si="6"/>
        <v>0</v>
      </c>
      <c r="J28" s="279"/>
      <c r="K28" s="127"/>
      <c r="L28" s="127"/>
      <c r="M28" s="127"/>
      <c r="N28" s="127"/>
      <c r="O28" s="127"/>
      <c r="P28" s="280"/>
      <c r="Q28" s="127"/>
      <c r="R28" s="219" t="e">
        <f>#REF!</f>
        <v>#REF!</v>
      </c>
      <c r="S28" s="220" t="e">
        <f>#REF!</f>
        <v>#REF!</v>
      </c>
      <c r="T28" s="131" t="str">
        <f>'цены на стекло'!A30</f>
        <v>резка стекло 8 мм</v>
      </c>
      <c r="U28" s="132">
        <f>'цены на стекло'!B30</f>
        <v>988</v>
      </c>
      <c r="V28" s="133">
        <f>полировка!A29</f>
        <v>0</v>
      </c>
      <c r="W28" s="133">
        <f>полировка!B29</f>
        <v>0</v>
      </c>
      <c r="X28" s="133" t="str">
        <f>сверл!A29</f>
        <v>Вырез под 4-е розетки в ст 4-6мм</v>
      </c>
      <c r="Y28" s="133">
        <f>сверл!B29</f>
        <v>350</v>
      </c>
      <c r="Z28" s="133">
        <f>склейка!A29</f>
        <v>0</v>
      </c>
      <c r="AA28" s="133">
        <f>склейка!B29</f>
        <v>0</v>
      </c>
      <c r="AB28" s="134">
        <f>закалка!A29</f>
        <v>0</v>
      </c>
      <c r="AC28" s="134">
        <f>закалка!B29</f>
        <v>0</v>
      </c>
      <c r="AD28" s="134">
        <f>'уф печать'!A28</f>
        <v>0</v>
      </c>
      <c r="AE28" s="135">
        <f>'уф печать'!B28</f>
        <v>0</v>
      </c>
      <c r="AF28" s="134" t="str">
        <f>'нанесение пленки'!A29</f>
        <v> Склейка на дв/ст скотч</v>
      </c>
      <c r="AG28" s="136">
        <f>'нанесение пленки'!B29</f>
        <v>427.5</v>
      </c>
      <c r="AH28" s="134">
        <f>'песк обраб'!A29</f>
        <v>0</v>
      </c>
      <c r="AI28" s="134">
        <f>'песк обраб'!B29</f>
        <v>0</v>
      </c>
      <c r="AJ28" s="134">
        <f>'доп услуги'!A29</f>
        <v>0</v>
      </c>
      <c r="AK28" s="134">
        <f>'доп услуги'!B29</f>
        <v>0</v>
      </c>
      <c r="AT28" s="221">
        <f>склейка!A29</f>
        <v>0</v>
      </c>
      <c r="AU28" s="222">
        <f>склейка!B29</f>
        <v>0</v>
      </c>
      <c r="AV28" s="221">
        <f>упаковка!A29</f>
        <v>0</v>
      </c>
      <c r="AW28" s="222">
        <f>упаковка!B29</f>
        <v>0</v>
      </c>
      <c r="AX28" s="134" t="str">
        <f>киллометраж!A27</f>
        <v>Кисловодск</v>
      </c>
      <c r="AY28" s="134">
        <f>киллометраж!B27</f>
        <v>600</v>
      </c>
    </row>
    <row r="29" spans="1:51" ht="12.75" customHeight="1">
      <c r="A29" s="350"/>
      <c r="B29" s="244" t="s">
        <v>30</v>
      </c>
      <c r="C29" s="224" t="s">
        <v>30</v>
      </c>
      <c r="D29" s="241"/>
      <c r="E29" s="210"/>
      <c r="F29" s="135"/>
      <c r="G29" s="225"/>
      <c r="H29" s="158">
        <f t="shared" si="7"/>
        <v>0</v>
      </c>
      <c r="I29" s="266">
        <f t="shared" si="6"/>
        <v>0</v>
      </c>
      <c r="J29" s="279"/>
      <c r="K29" s="127"/>
      <c r="L29" s="127"/>
      <c r="M29" s="127"/>
      <c r="N29" s="127"/>
      <c r="O29" s="127"/>
      <c r="P29" s="280"/>
      <c r="Q29" s="127"/>
      <c r="R29" s="219" t="e">
        <f>#REF!</f>
        <v>#REF!</v>
      </c>
      <c r="S29" s="220" t="e">
        <f>#REF!</f>
        <v>#REF!</v>
      </c>
      <c r="T29" s="131" t="str">
        <f>'цены на стекло'!A31</f>
        <v>резка стекло 10 мм</v>
      </c>
      <c r="U29" s="132">
        <f>'цены на стекло'!B31</f>
        <v>1235</v>
      </c>
      <c r="V29" s="133">
        <f>полировка!A30</f>
        <v>0</v>
      </c>
      <c r="W29" s="133">
        <f>полировка!B30</f>
        <v>0</v>
      </c>
      <c r="X29" s="133" t="str">
        <f>сверл!A30</f>
        <v>Вырез наружный</v>
      </c>
      <c r="Y29" s="133">
        <f>сверл!B30</f>
        <v>180</v>
      </c>
      <c r="Z29" s="133">
        <f>склейка!A30</f>
        <v>0</v>
      </c>
      <c r="AA29" s="133">
        <f>склейка!B30</f>
        <v>0</v>
      </c>
      <c r="AB29" s="134">
        <f>закалка!A30</f>
        <v>0</v>
      </c>
      <c r="AC29" s="134">
        <f>закалка!B30</f>
        <v>0</v>
      </c>
      <c r="AD29" s="134">
        <f>'уф печать'!A29</f>
        <v>0</v>
      </c>
      <c r="AE29" s="135">
        <f>'уф печать'!B29</f>
        <v>0</v>
      </c>
      <c r="AF29" s="134">
        <f>'нанесение пленки'!A30</f>
        <v>0</v>
      </c>
      <c r="AG29" s="136">
        <f>'нанесение пленки'!B30</f>
        <v>0</v>
      </c>
      <c r="AH29" s="134">
        <f>'песк обраб'!A30</f>
        <v>0</v>
      </c>
      <c r="AI29" s="134">
        <f>'песк обраб'!B30</f>
        <v>0</v>
      </c>
      <c r="AJ29" s="134">
        <f>'доп услуги'!A30</f>
        <v>0</v>
      </c>
      <c r="AK29" s="134">
        <f>'доп услуги'!B30</f>
        <v>0</v>
      </c>
      <c r="AT29" s="221">
        <f>склейка!A30</f>
        <v>0</v>
      </c>
      <c r="AU29" s="222">
        <f>склейка!B30</f>
        <v>0</v>
      </c>
      <c r="AV29" s="221">
        <f>упаковка!A30</f>
        <v>0</v>
      </c>
      <c r="AW29" s="222">
        <f>упаковка!B30</f>
        <v>0</v>
      </c>
      <c r="AX29" s="134" t="str">
        <f>киллометраж!A28</f>
        <v>Кореновск</v>
      </c>
      <c r="AY29" s="134">
        <f>киллометраж!B28</f>
        <v>60</v>
      </c>
    </row>
    <row r="30" spans="1:51" ht="12.75" customHeight="1">
      <c r="A30" s="350"/>
      <c r="B30" s="244" t="s">
        <v>30</v>
      </c>
      <c r="C30" s="224" t="s">
        <v>30</v>
      </c>
      <c r="D30" s="241"/>
      <c r="E30" s="210"/>
      <c r="F30" s="135"/>
      <c r="G30" s="225"/>
      <c r="H30" s="158">
        <f t="shared" si="7"/>
        <v>0</v>
      </c>
      <c r="I30" s="266">
        <f t="shared" si="6"/>
        <v>0</v>
      </c>
      <c r="J30" s="279"/>
      <c r="K30" s="127"/>
      <c r="L30" s="127"/>
      <c r="M30" s="127"/>
      <c r="N30" s="127"/>
      <c r="O30" s="127"/>
      <c r="P30" s="280"/>
      <c r="Q30" s="127"/>
      <c r="R30" s="219" t="e">
        <f>#REF!</f>
        <v>#REF!</v>
      </c>
      <c r="S30" s="220" t="e">
        <f>#REF!</f>
        <v>#REF!</v>
      </c>
      <c r="T30" s="131" t="str">
        <f>'цены на стекло'!A32</f>
        <v>резка стекло 12 мм</v>
      </c>
      <c r="U30" s="132">
        <f>'цены на стекло'!B32</f>
        <v>1852.5</v>
      </c>
      <c r="V30" s="133">
        <f>полировка!A31</f>
        <v>0</v>
      </c>
      <c r="W30" s="133">
        <f>полировка!B31</f>
        <v>0</v>
      </c>
      <c r="X30" s="133" t="str">
        <f>сверл!A31</f>
        <v>обработка выреза</v>
      </c>
      <c r="Y30" s="133">
        <f>сверл!B31</f>
        <v>100</v>
      </c>
      <c r="Z30" s="133">
        <f>склейка!A31</f>
        <v>0</v>
      </c>
      <c r="AA30" s="133">
        <f>склейка!B31</f>
        <v>0</v>
      </c>
      <c r="AB30" s="134">
        <f>закалка!A31</f>
        <v>0</v>
      </c>
      <c r="AC30" s="134">
        <f>закалка!B31</f>
        <v>0</v>
      </c>
      <c r="AD30" s="134">
        <f>'уф печать'!A30</f>
        <v>0</v>
      </c>
      <c r="AE30" s="135">
        <f>'уф печать'!B30</f>
        <v>0</v>
      </c>
      <c r="AF30" s="134">
        <f>'нанесение пленки'!A31</f>
        <v>0</v>
      </c>
      <c r="AG30" s="136">
        <f>'нанесение пленки'!B31</f>
        <v>0</v>
      </c>
      <c r="AH30" s="134">
        <f>'песк обраб'!A31</f>
        <v>0</v>
      </c>
      <c r="AI30" s="134">
        <f>'песк обраб'!B31</f>
        <v>0</v>
      </c>
      <c r="AJ30" s="134">
        <f>'доп услуги'!A31</f>
        <v>0</v>
      </c>
      <c r="AK30" s="134">
        <f>'доп услуги'!B31</f>
        <v>0</v>
      </c>
      <c r="AT30" s="221">
        <f>склейка!A31</f>
        <v>0</v>
      </c>
      <c r="AU30" s="222">
        <f>склейка!B31</f>
        <v>0</v>
      </c>
      <c r="AV30" s="221">
        <f>упаковка!A31</f>
        <v>0</v>
      </c>
      <c r="AW30" s="222">
        <f>упаковка!B31</f>
        <v>0</v>
      </c>
      <c r="AX30" s="134" t="str">
        <f>киллометраж!A29</f>
        <v>Кошехабль</v>
      </c>
      <c r="AY30" s="134">
        <f>киллометраж!B29</f>
        <v>155</v>
      </c>
    </row>
    <row r="31" spans="1:51" ht="12.75" customHeight="1">
      <c r="A31" s="350"/>
      <c r="B31" s="244" t="s">
        <v>409</v>
      </c>
      <c r="C31" s="224" t="s">
        <v>132</v>
      </c>
      <c r="D31" s="241"/>
      <c r="E31" s="211">
        <f>(E28+E29+E30)*2</f>
        <v>0</v>
      </c>
      <c r="F31" s="135"/>
      <c r="G31" s="225"/>
      <c r="H31" s="158">
        <f t="shared" si="7"/>
        <v>0</v>
      </c>
      <c r="I31" s="266">
        <f t="shared" si="6"/>
        <v>0</v>
      </c>
      <c r="J31" s="279"/>
      <c r="K31" s="127"/>
      <c r="L31" s="127"/>
      <c r="M31" s="127"/>
      <c r="N31" s="127"/>
      <c r="O31" s="127"/>
      <c r="P31" s="280"/>
      <c r="Q31" s="127"/>
      <c r="R31" s="219" t="e">
        <f>#REF!</f>
        <v>#REF!</v>
      </c>
      <c r="S31" s="220" t="e">
        <f>#REF!</f>
        <v>#REF!</v>
      </c>
      <c r="T31" s="131" t="str">
        <f>'цены на стекло'!A33</f>
        <v>резка стекло 15 мм</v>
      </c>
      <c r="U31" s="132">
        <f>'цены на стекло'!B33</f>
        <v>3705</v>
      </c>
      <c r="V31" s="133">
        <f>полировка!A32</f>
        <v>0</v>
      </c>
      <c r="W31" s="133">
        <f>полировка!B32</f>
        <v>0</v>
      </c>
      <c r="X31" s="133">
        <f>сверл!A32</f>
        <v>0</v>
      </c>
      <c r="Y31" s="133">
        <f>сверл!B32</f>
        <v>0</v>
      </c>
      <c r="Z31" s="133">
        <f>склейка!A32</f>
        <v>0</v>
      </c>
      <c r="AA31" s="133">
        <f>склейка!B32</f>
        <v>0</v>
      </c>
      <c r="AB31" s="134">
        <f>закалка!A32</f>
        <v>0</v>
      </c>
      <c r="AC31" s="134">
        <f>закалка!B32</f>
        <v>0</v>
      </c>
      <c r="AD31" s="134">
        <f>'уф печать'!A31</f>
        <v>0</v>
      </c>
      <c r="AE31" s="135">
        <f>'уф печать'!B31</f>
        <v>0</v>
      </c>
      <c r="AF31" s="134">
        <f>'нанесение пленки'!A32</f>
        <v>0</v>
      </c>
      <c r="AG31" s="136">
        <f>'нанесение пленки'!B32</f>
        <v>0</v>
      </c>
      <c r="AH31" s="134">
        <f>'песк обраб'!A32</f>
        <v>0</v>
      </c>
      <c r="AI31" s="134">
        <f>'песк обраб'!B32</f>
        <v>0</v>
      </c>
      <c r="AJ31" s="134">
        <f>'доп услуги'!A32</f>
        <v>0</v>
      </c>
      <c r="AK31" s="134">
        <f>'доп услуги'!B32</f>
        <v>0</v>
      </c>
      <c r="AT31" s="221">
        <f>склейка!A32</f>
        <v>0</v>
      </c>
      <c r="AU31" s="222">
        <f>склейка!B32</f>
        <v>0</v>
      </c>
      <c r="AV31" s="221">
        <f>упаковка!A32</f>
        <v>0</v>
      </c>
      <c r="AW31" s="222">
        <f>упаковка!B32</f>
        <v>0</v>
      </c>
      <c r="AX31" s="134" t="str">
        <f>киллометраж!A30</f>
        <v>Красноармейская</v>
      </c>
      <c r="AY31" s="134">
        <f>киллометраж!B30</f>
        <v>80</v>
      </c>
    </row>
    <row r="32" spans="1:51" ht="12.75" customHeight="1">
      <c r="A32" s="350"/>
      <c r="B32" s="244" t="s">
        <v>133</v>
      </c>
      <c r="C32" s="224" t="s">
        <v>133</v>
      </c>
      <c r="D32" s="241"/>
      <c r="E32" s="210"/>
      <c r="F32" s="135"/>
      <c r="G32" s="225"/>
      <c r="H32" s="158">
        <f t="shared" si="7"/>
        <v>0</v>
      </c>
      <c r="I32" s="266">
        <f t="shared" si="6"/>
        <v>0</v>
      </c>
      <c r="J32" s="279"/>
      <c r="K32" s="127"/>
      <c r="L32" s="127"/>
      <c r="M32" s="127"/>
      <c r="N32" s="127"/>
      <c r="O32" s="127"/>
      <c r="P32" s="280"/>
      <c r="Q32" s="127"/>
      <c r="R32" s="219" t="e">
        <f>#REF!</f>
        <v>#REF!</v>
      </c>
      <c r="S32" s="220" t="e">
        <f>#REF!</f>
        <v>#REF!</v>
      </c>
      <c r="T32" s="131" t="str">
        <f>'цены на стекло'!A34</f>
        <v>резка стекло 19 мм</v>
      </c>
      <c r="U32" s="132">
        <f>'цены на стекло'!B34</f>
        <v>5557.5</v>
      </c>
      <c r="V32" s="133">
        <f>полировка!A33</f>
        <v>0</v>
      </c>
      <c r="W32" s="133">
        <f>полировка!B33</f>
        <v>0</v>
      </c>
      <c r="X32" s="133">
        <f>сверл!A33</f>
        <v>0</v>
      </c>
      <c r="Y32" s="133">
        <f>сверл!B33</f>
        <v>0</v>
      </c>
      <c r="Z32" s="133">
        <f>склейка!A33</f>
        <v>0</v>
      </c>
      <c r="AA32" s="133">
        <f>склейка!B33</f>
        <v>0</v>
      </c>
      <c r="AB32" s="134">
        <f>закалка!A33</f>
        <v>0</v>
      </c>
      <c r="AC32" s="134">
        <f>закалка!B33</f>
        <v>0</v>
      </c>
      <c r="AD32" s="134">
        <f>'уф печать'!A32</f>
        <v>0</v>
      </c>
      <c r="AE32" s="135">
        <f>'уф печать'!B32</f>
        <v>0</v>
      </c>
      <c r="AF32" s="134">
        <f>'нанесение пленки'!A33</f>
        <v>0</v>
      </c>
      <c r="AG32" s="136">
        <f>'нанесение пленки'!B33</f>
        <v>0</v>
      </c>
      <c r="AH32" s="134">
        <f>'песк обраб'!A33</f>
        <v>0</v>
      </c>
      <c r="AI32" s="134">
        <f>'песк обраб'!B33</f>
        <v>0</v>
      </c>
      <c r="AJ32" s="134">
        <f>'доп услуги'!A33</f>
        <v>0</v>
      </c>
      <c r="AK32" s="134">
        <f>'доп услуги'!B33</f>
        <v>0</v>
      </c>
      <c r="AT32" s="221">
        <f>склейка!A33</f>
        <v>0</v>
      </c>
      <c r="AU32" s="222">
        <f>склейка!B33</f>
        <v>0</v>
      </c>
      <c r="AV32" s="221">
        <f>упаковка!A33</f>
        <v>0</v>
      </c>
      <c r="AW32" s="222">
        <f>упаковка!B33</f>
        <v>0</v>
      </c>
      <c r="AX32" s="134" t="str">
        <f>киллометраж!A31</f>
        <v>Красногвардейское</v>
      </c>
      <c r="AY32" s="134">
        <f>киллометраж!B31</f>
        <v>80</v>
      </c>
    </row>
    <row r="33" spans="1:51" ht="12.75" customHeight="1">
      <c r="A33" s="350"/>
      <c r="B33" s="244" t="s">
        <v>133</v>
      </c>
      <c r="C33" s="224" t="s">
        <v>133</v>
      </c>
      <c r="D33" s="241"/>
      <c r="E33" s="210"/>
      <c r="F33" s="135"/>
      <c r="G33" s="225"/>
      <c r="H33" s="158">
        <f t="shared" si="7"/>
        <v>0</v>
      </c>
      <c r="I33" s="266">
        <f t="shared" si="6"/>
        <v>0</v>
      </c>
      <c r="J33" s="279"/>
      <c r="K33" s="127"/>
      <c r="L33" s="127"/>
      <c r="M33" s="127"/>
      <c r="N33" s="127"/>
      <c r="O33" s="127"/>
      <c r="P33" s="280"/>
      <c r="Q33" s="127"/>
      <c r="R33" s="219" t="e">
        <f>#REF!</f>
        <v>#REF!</v>
      </c>
      <c r="S33" s="220" t="e">
        <f>#REF!</f>
        <v>#REF!</v>
      </c>
      <c r="T33" s="131" t="str">
        <f>'цены на стекло'!A35</f>
        <v>тонированное</v>
      </c>
      <c r="U33" s="132">
        <f>'цены на стекло'!B35</f>
        <v>0</v>
      </c>
      <c r="V33" s="133">
        <f>полировка!A34</f>
        <v>0</v>
      </c>
      <c r="W33" s="133">
        <f>полировка!B34</f>
        <v>0</v>
      </c>
      <c r="X33" s="133">
        <f>сверл!A34</f>
        <v>0</v>
      </c>
      <c r="Y33" s="133">
        <f>сверл!B34</f>
        <v>0</v>
      </c>
      <c r="Z33" s="133">
        <f>склейка!A34</f>
        <v>0</v>
      </c>
      <c r="AA33" s="133">
        <f>склейка!B34</f>
        <v>0</v>
      </c>
      <c r="AB33" s="134">
        <f>закалка!A34</f>
        <v>0</v>
      </c>
      <c r="AC33" s="134">
        <f>закалка!B34</f>
        <v>0</v>
      </c>
      <c r="AD33" s="134">
        <f>'уф печать'!A33</f>
        <v>0</v>
      </c>
      <c r="AE33" s="135">
        <f>'уф печать'!B33</f>
        <v>0</v>
      </c>
      <c r="AF33" s="134">
        <f>'нанесение пленки'!A34</f>
        <v>0</v>
      </c>
      <c r="AG33" s="136">
        <f>'нанесение пленки'!B34</f>
        <v>0</v>
      </c>
      <c r="AH33" s="134">
        <f>'песк обраб'!A34</f>
        <v>0</v>
      </c>
      <c r="AI33" s="134">
        <f>'песк обраб'!B34</f>
        <v>0</v>
      </c>
      <c r="AJ33" s="134">
        <f>'доп услуги'!A34</f>
        <v>0</v>
      </c>
      <c r="AK33" s="134">
        <f>'доп услуги'!B34</f>
        <v>0</v>
      </c>
      <c r="AT33" s="221">
        <f>склейка!A34</f>
        <v>0</v>
      </c>
      <c r="AU33" s="222">
        <f>склейка!B34</f>
        <v>0</v>
      </c>
      <c r="AV33" s="221">
        <f>упаковка!A34</f>
        <v>0</v>
      </c>
      <c r="AW33" s="222">
        <f>упаковка!B34</f>
        <v>0</v>
      </c>
      <c r="AX33" s="134" t="str">
        <f>киллометраж!A32</f>
        <v>Крыловская</v>
      </c>
      <c r="AY33" s="134">
        <f>киллометраж!B32</f>
        <v>180</v>
      </c>
    </row>
    <row r="34" spans="1:51" ht="12.75" customHeight="1">
      <c r="A34" s="350"/>
      <c r="B34" s="229" t="s">
        <v>413</v>
      </c>
      <c r="C34" s="224" t="s">
        <v>332</v>
      </c>
      <c r="D34" s="241"/>
      <c r="E34" s="212">
        <f>E32+E33</f>
        <v>0</v>
      </c>
      <c r="F34" s="135"/>
      <c r="G34" s="225"/>
      <c r="H34" s="158">
        <f t="shared" si="7"/>
        <v>0</v>
      </c>
      <c r="I34" s="266">
        <f t="shared" si="6"/>
        <v>0</v>
      </c>
      <c r="J34" s="279"/>
      <c r="K34" s="127"/>
      <c r="L34" s="127"/>
      <c r="M34" s="127"/>
      <c r="N34" s="127"/>
      <c r="O34" s="127"/>
      <c r="P34" s="280"/>
      <c r="Q34" s="127"/>
      <c r="R34" s="219" t="e">
        <f>#REF!</f>
        <v>#REF!</v>
      </c>
      <c r="S34" s="220" t="e">
        <f>#REF!</f>
        <v>#REF!</v>
      </c>
      <c r="T34" s="131" t="str">
        <f>'цены на стекло'!A36</f>
        <v>резка 4 мм - бронза</v>
      </c>
      <c r="U34" s="132">
        <f>'цены на стекло'!B36</f>
        <v>741</v>
      </c>
      <c r="V34" s="133">
        <f>полировка!A35</f>
        <v>0</v>
      </c>
      <c r="W34" s="133">
        <f>полировка!B35</f>
        <v>0</v>
      </c>
      <c r="X34" s="133">
        <f>сверл!A35</f>
        <v>0</v>
      </c>
      <c r="Y34" s="133">
        <f>сверл!B35</f>
        <v>0</v>
      </c>
      <c r="Z34" s="133">
        <f>склейка!A35</f>
        <v>0</v>
      </c>
      <c r="AA34" s="133">
        <f>склейка!B35</f>
        <v>0</v>
      </c>
      <c r="AB34" s="134">
        <f>закалка!A35</f>
        <v>0</v>
      </c>
      <c r="AC34" s="134">
        <f>закалка!B35</f>
        <v>0</v>
      </c>
      <c r="AD34" s="134">
        <f>'уф печать'!A34</f>
        <v>0</v>
      </c>
      <c r="AE34" s="135">
        <f>'уф печать'!B34</f>
        <v>0</v>
      </c>
      <c r="AF34" s="134">
        <f>'нанесение пленки'!A35</f>
        <v>0</v>
      </c>
      <c r="AG34" s="136">
        <f>'нанесение пленки'!B35</f>
        <v>0</v>
      </c>
      <c r="AH34" s="134">
        <f>'песк обраб'!A35</f>
        <v>0</v>
      </c>
      <c r="AI34" s="134">
        <f>'песк обраб'!B35</f>
        <v>0</v>
      </c>
      <c r="AJ34" s="134">
        <f>'доп услуги'!A35</f>
        <v>0</v>
      </c>
      <c r="AK34" s="134">
        <f>'доп услуги'!B35</f>
        <v>0</v>
      </c>
      <c r="AT34" s="221">
        <f>склейка!A35</f>
        <v>0</v>
      </c>
      <c r="AU34" s="222">
        <f>склейка!B35</f>
        <v>0</v>
      </c>
      <c r="AV34" s="221">
        <f>упаковка!A35</f>
        <v>0</v>
      </c>
      <c r="AW34" s="222">
        <f>упаковка!B35</f>
        <v>0</v>
      </c>
      <c r="AX34" s="134" t="str">
        <f>киллометраж!A33</f>
        <v>Крымск</v>
      </c>
      <c r="AY34" s="134">
        <f>киллометраж!B33</f>
        <v>100</v>
      </c>
    </row>
    <row r="35" spans="1:51" ht="12.75" customHeight="1">
      <c r="A35" s="350"/>
      <c r="B35" s="318" t="s">
        <v>333</v>
      </c>
      <c r="C35" s="224" t="s">
        <v>333</v>
      </c>
      <c r="D35" s="241"/>
      <c r="E35" s="209">
        <f>IF(D35&gt;0,K22,0)</f>
        <v>0</v>
      </c>
      <c r="F35" s="135"/>
      <c r="G35" s="225"/>
      <c r="H35" s="158">
        <f>VLOOKUP(D35,$Z$3:$AA$50,2,0)</f>
        <v>0</v>
      </c>
      <c r="I35" s="266">
        <f t="shared" si="6"/>
        <v>0</v>
      </c>
      <c r="J35" s="279"/>
      <c r="K35" s="127"/>
      <c r="L35" s="127"/>
      <c r="M35" s="127"/>
      <c r="N35" s="127"/>
      <c r="O35" s="127"/>
      <c r="P35" s="280"/>
      <c r="Q35" s="127"/>
      <c r="R35" s="219" t="e">
        <f>#REF!</f>
        <v>#REF!</v>
      </c>
      <c r="S35" s="220" t="e">
        <f>#REF!</f>
        <v>#REF!</v>
      </c>
      <c r="T35" s="131" t="str">
        <f>'цены на стекло'!A37</f>
        <v>резка 5 мм - бронза</v>
      </c>
      <c r="U35" s="132">
        <f>'цены на стекло'!B37</f>
        <v>864.5</v>
      </c>
      <c r="V35" s="133">
        <f>полировка!A36</f>
        <v>0</v>
      </c>
      <c r="W35" s="133">
        <f>полировка!B36</f>
        <v>0</v>
      </c>
      <c r="X35" s="133">
        <f>сверл!A36</f>
        <v>0</v>
      </c>
      <c r="Y35" s="133">
        <f>сверл!B36</f>
        <v>0</v>
      </c>
      <c r="Z35" s="133">
        <f>склейка!A36</f>
        <v>0</v>
      </c>
      <c r="AA35" s="133">
        <f>склейка!B36</f>
        <v>0</v>
      </c>
      <c r="AB35" s="134">
        <f>закалка!A36</f>
        <v>0</v>
      </c>
      <c r="AC35" s="134">
        <f>закалка!B36</f>
        <v>0</v>
      </c>
      <c r="AD35" s="134">
        <f>'уф печать'!A35</f>
        <v>0</v>
      </c>
      <c r="AE35" s="135">
        <f>'уф печать'!B35</f>
        <v>0</v>
      </c>
      <c r="AF35" s="134">
        <f>'нанесение пленки'!A36</f>
        <v>0</v>
      </c>
      <c r="AG35" s="136">
        <f>'нанесение пленки'!B36</f>
        <v>0</v>
      </c>
      <c r="AH35" s="134">
        <f>'песк обраб'!A36</f>
        <v>0</v>
      </c>
      <c r="AI35" s="134">
        <f>'песк обраб'!B36</f>
        <v>0</v>
      </c>
      <c r="AJ35" s="134">
        <f>'доп услуги'!A36</f>
        <v>0</v>
      </c>
      <c r="AK35" s="134">
        <f>'доп услуги'!B36</f>
        <v>0</v>
      </c>
      <c r="AT35" s="221">
        <f>склейка!A36</f>
        <v>0</v>
      </c>
      <c r="AU35" s="222">
        <f>склейка!B36</f>
        <v>0</v>
      </c>
      <c r="AV35" s="221">
        <f>упаковка!A36</f>
        <v>0</v>
      </c>
      <c r="AW35" s="222">
        <f>упаковка!B36</f>
        <v>0</v>
      </c>
      <c r="AX35" s="134" t="str">
        <f>киллометраж!A34</f>
        <v>Курганинск</v>
      </c>
      <c r="AY35" s="134">
        <f>киллометраж!B34</f>
        <v>165</v>
      </c>
    </row>
    <row r="36" spans="1:51" ht="12.75" customHeight="1">
      <c r="A36" s="350"/>
      <c r="B36" s="318" t="s">
        <v>334</v>
      </c>
      <c r="C36" s="224" t="s">
        <v>431</v>
      </c>
      <c r="D36" s="241"/>
      <c r="E36" s="210"/>
      <c r="F36" s="135"/>
      <c r="G36" s="225"/>
      <c r="H36" s="158">
        <f>VLOOKUP(D36,$Z$3:$AA$50,2,0)</f>
        <v>0</v>
      </c>
      <c r="I36" s="266">
        <f t="shared" si="6"/>
        <v>0</v>
      </c>
      <c r="J36" s="279"/>
      <c r="K36" s="127"/>
      <c r="L36" s="127"/>
      <c r="M36" s="127"/>
      <c r="N36" s="127"/>
      <c r="O36" s="127"/>
      <c r="P36" s="280"/>
      <c r="Q36" s="127"/>
      <c r="R36" s="219" t="e">
        <f>#REF!</f>
        <v>#REF!</v>
      </c>
      <c r="S36" s="220" t="e">
        <f>#REF!</f>
        <v>#REF!</v>
      </c>
      <c r="T36" s="131" t="str">
        <f>'цены на стекло'!A38</f>
        <v>резка 6 мм - бронза</v>
      </c>
      <c r="U36" s="132">
        <f>'цены на стекло'!B38</f>
        <v>988</v>
      </c>
      <c r="V36" s="133">
        <f>полировка!A37</f>
        <v>0</v>
      </c>
      <c r="W36" s="133">
        <f>полировка!B37</f>
        <v>0</v>
      </c>
      <c r="X36" s="133">
        <f>сверл!A37</f>
        <v>0</v>
      </c>
      <c r="Y36" s="133">
        <f>сверл!B37</f>
        <v>0</v>
      </c>
      <c r="Z36" s="133">
        <f>склейка!A37</f>
        <v>0</v>
      </c>
      <c r="AA36" s="133">
        <f>склейка!B37</f>
        <v>0</v>
      </c>
      <c r="AB36" s="134">
        <f>закалка!A37</f>
        <v>0</v>
      </c>
      <c r="AC36" s="134">
        <f>закалка!B37</f>
        <v>0</v>
      </c>
      <c r="AD36" s="134">
        <f>'уф печать'!A36</f>
        <v>0</v>
      </c>
      <c r="AE36" s="135">
        <f>'уф печать'!B36</f>
        <v>0</v>
      </c>
      <c r="AF36" s="134">
        <f>'нанесение пленки'!A37</f>
        <v>0</v>
      </c>
      <c r="AG36" s="136">
        <f>'нанесение пленки'!B37</f>
        <v>0</v>
      </c>
      <c r="AH36" s="134">
        <f>'песк обраб'!A37</f>
        <v>0</v>
      </c>
      <c r="AI36" s="134">
        <f>'песк обраб'!B37</f>
        <v>0</v>
      </c>
      <c r="AJ36" s="134">
        <f>'доп услуги'!A37</f>
        <v>0</v>
      </c>
      <c r="AK36" s="134">
        <f>'доп услуги'!B37</f>
        <v>0</v>
      </c>
      <c r="AT36" s="221">
        <f>склейка!A37</f>
        <v>0</v>
      </c>
      <c r="AU36" s="222">
        <f>склейка!B37</f>
        <v>0</v>
      </c>
      <c r="AV36" s="221">
        <f>упаковка!A37</f>
        <v>0</v>
      </c>
      <c r="AW36" s="222">
        <f>упаковка!B37</f>
        <v>0</v>
      </c>
      <c r="AX36" s="134" t="str">
        <f>киллометраж!A35</f>
        <v>Кущевская</v>
      </c>
      <c r="AY36" s="134">
        <f>киллометраж!B35</f>
        <v>203</v>
      </c>
    </row>
    <row r="37" spans="1:51" ht="12.75" customHeight="1">
      <c r="A37" s="350"/>
      <c r="B37" s="223" t="s">
        <v>23</v>
      </c>
      <c r="C37" s="224" t="s">
        <v>23</v>
      </c>
      <c r="D37" s="241"/>
      <c r="E37" s="209">
        <f>N22</f>
        <v>0</v>
      </c>
      <c r="F37" s="135"/>
      <c r="G37" s="225"/>
      <c r="H37" s="158">
        <f>VLOOKUP(D37,$AB$3:$AC$50,2,0)</f>
        <v>0</v>
      </c>
      <c r="I37" s="266">
        <f t="shared" si="6"/>
        <v>0</v>
      </c>
      <c r="J37" s="279"/>
      <c r="K37" s="127"/>
      <c r="L37" s="127"/>
      <c r="M37" s="127"/>
      <c r="N37" s="127"/>
      <c r="O37" s="127"/>
      <c r="P37" s="280"/>
      <c r="Q37" s="127"/>
      <c r="R37" s="219" t="e">
        <f>#REF!</f>
        <v>#REF!</v>
      </c>
      <c r="S37" s="220" t="e">
        <f>#REF!</f>
        <v>#REF!</v>
      </c>
      <c r="T37" s="131" t="str">
        <f>'цены на стекло'!A39</f>
        <v>резка 8 мм - бронза</v>
      </c>
      <c r="U37" s="132">
        <f>'цены на стекло'!B39</f>
        <v>1670</v>
      </c>
      <c r="V37" s="133">
        <f>полировка!A38</f>
        <v>0</v>
      </c>
      <c r="W37" s="133">
        <f>полировка!B38</f>
        <v>0</v>
      </c>
      <c r="X37" s="133">
        <f>сверл!A38</f>
        <v>0</v>
      </c>
      <c r="Y37" s="133">
        <f>сверл!B38</f>
        <v>0</v>
      </c>
      <c r="Z37" s="133">
        <f>склейка!A38</f>
        <v>0</v>
      </c>
      <c r="AA37" s="133">
        <f>склейка!B38</f>
        <v>0</v>
      </c>
      <c r="AB37" s="134">
        <f>закалка!A38</f>
        <v>0</v>
      </c>
      <c r="AC37" s="134">
        <f>закалка!B38</f>
        <v>0</v>
      </c>
      <c r="AD37" s="134">
        <f>'уф печать'!A37</f>
        <v>0</v>
      </c>
      <c r="AE37" s="135">
        <f>'уф печать'!B37</f>
        <v>0</v>
      </c>
      <c r="AF37" s="134">
        <f>'нанесение пленки'!A38</f>
        <v>0</v>
      </c>
      <c r="AG37" s="136">
        <f>'нанесение пленки'!B38</f>
        <v>0</v>
      </c>
      <c r="AH37" s="134">
        <f>'песк обраб'!A38</f>
        <v>0</v>
      </c>
      <c r="AI37" s="134">
        <f>'песк обраб'!B38</f>
        <v>0</v>
      </c>
      <c r="AJ37" s="134">
        <f>'доп услуги'!A38</f>
        <v>0</v>
      </c>
      <c r="AK37" s="134">
        <f>'доп услуги'!B38</f>
        <v>0</v>
      </c>
      <c r="AT37" s="221">
        <f>склейка!A38</f>
        <v>0</v>
      </c>
      <c r="AU37" s="222">
        <f>склейка!B38</f>
        <v>0</v>
      </c>
      <c r="AV37" s="221">
        <f>упаковка!A38</f>
        <v>0</v>
      </c>
      <c r="AW37" s="222">
        <f>упаковка!B38</f>
        <v>0</v>
      </c>
      <c r="AX37" s="134" t="str">
        <f>киллометраж!A36</f>
        <v>Лабинск</v>
      </c>
      <c r="AY37" s="134">
        <f>киллометраж!B36</f>
        <v>190</v>
      </c>
    </row>
    <row r="38" spans="1:51" ht="12.75" customHeight="1">
      <c r="A38" s="350"/>
      <c r="B38" s="223" t="s">
        <v>31</v>
      </c>
      <c r="C38" s="224" t="s">
        <v>31</v>
      </c>
      <c r="D38" s="241"/>
      <c r="E38" s="209">
        <f>IF(D38&gt;0,M22,0)</f>
        <v>0</v>
      </c>
      <c r="F38" s="135"/>
      <c r="G38" s="225">
        <f>IF(D38="уф печать",E38,0)</f>
        <v>0</v>
      </c>
      <c r="H38" s="158">
        <f>VLOOKUP(D38,$AD$3:$AE$50,2,0)</f>
        <v>0</v>
      </c>
      <c r="I38" s="266">
        <f t="shared" si="6"/>
        <v>0</v>
      </c>
      <c r="J38" s="279"/>
      <c r="K38" s="127"/>
      <c r="L38" s="127"/>
      <c r="M38" s="127"/>
      <c r="N38" s="127"/>
      <c r="O38" s="127"/>
      <c r="P38" s="280"/>
      <c r="Q38" s="127"/>
      <c r="R38" s="219" t="e">
        <f>#REF!</f>
        <v>#REF!</v>
      </c>
      <c r="S38" s="220" t="e">
        <f>#REF!</f>
        <v>#REF!</v>
      </c>
      <c r="T38" s="131" t="str">
        <f>'цены на стекло'!A40</f>
        <v>резка 10 мм - бронза</v>
      </c>
      <c r="U38" s="132">
        <f>'цены на стекло'!B40</f>
        <v>1976</v>
      </c>
      <c r="V38" s="133">
        <f>полировка!A39</f>
        <v>0</v>
      </c>
      <c r="W38" s="133">
        <f>полировка!B39</f>
        <v>0</v>
      </c>
      <c r="X38" s="133">
        <f>сверл!A39</f>
        <v>0</v>
      </c>
      <c r="Y38" s="133">
        <f>сверл!B39</f>
        <v>0</v>
      </c>
      <c r="Z38" s="133">
        <f>склейка!A39</f>
        <v>0</v>
      </c>
      <c r="AA38" s="133">
        <f>склейка!B39</f>
        <v>0</v>
      </c>
      <c r="AB38" s="134">
        <f>закалка!A39</f>
        <v>0</v>
      </c>
      <c r="AC38" s="134">
        <f>закалка!B39</f>
        <v>0</v>
      </c>
      <c r="AD38" s="134">
        <f>'уф печать'!A38</f>
        <v>0</v>
      </c>
      <c r="AE38" s="135">
        <f>'уф печать'!B38</f>
        <v>0</v>
      </c>
      <c r="AF38" s="134">
        <f>'нанесение пленки'!A39</f>
        <v>0</v>
      </c>
      <c r="AG38" s="136">
        <f>'нанесение пленки'!B39</f>
        <v>0</v>
      </c>
      <c r="AH38" s="134">
        <f>'песк обраб'!A39</f>
        <v>0</v>
      </c>
      <c r="AI38" s="134">
        <f>'песк обраб'!B39</f>
        <v>0</v>
      </c>
      <c r="AJ38" s="134">
        <f>'доп услуги'!A39</f>
        <v>0</v>
      </c>
      <c r="AK38" s="134">
        <f>'доп услуги'!B39</f>
        <v>0</v>
      </c>
      <c r="AT38" s="221">
        <f>склейка!A39</f>
        <v>0</v>
      </c>
      <c r="AU38" s="222">
        <f>склейка!B39</f>
        <v>0</v>
      </c>
      <c r="AV38" s="221">
        <f>упаковка!A39</f>
        <v>0</v>
      </c>
      <c r="AW38" s="222">
        <f>упаковка!B39</f>
        <v>0</v>
      </c>
      <c r="AX38" s="134" t="str">
        <f>киллометраж!A37</f>
        <v>Лазаревское</v>
      </c>
      <c r="AY38" s="134">
        <f>киллометраж!B37</f>
        <v>230</v>
      </c>
    </row>
    <row r="39" spans="1:51" ht="12.75" customHeight="1">
      <c r="A39" s="350"/>
      <c r="B39" s="223" t="s">
        <v>138</v>
      </c>
      <c r="C39" s="224" t="s">
        <v>138</v>
      </c>
      <c r="D39" s="241"/>
      <c r="E39" s="209">
        <f>IF(D39&gt;0,M22,0)</f>
        <v>0</v>
      </c>
      <c r="F39" s="135"/>
      <c r="G39" s="225"/>
      <c r="H39" s="158">
        <f>VLOOKUP(D39,$AF$3:$AG$50,2,0)</f>
        <v>0</v>
      </c>
      <c r="I39" s="266">
        <f t="shared" si="6"/>
        <v>0</v>
      </c>
      <c r="J39" s="279"/>
      <c r="K39" s="127"/>
      <c r="L39" s="127"/>
      <c r="M39" s="127"/>
      <c r="N39" s="127"/>
      <c r="O39" s="127"/>
      <c r="P39" s="280"/>
      <c r="Q39" s="127"/>
      <c r="R39" s="219" t="e">
        <f>#REF!</f>
        <v>#REF!</v>
      </c>
      <c r="S39" s="220" t="e">
        <f>#REF!</f>
        <v>#REF!</v>
      </c>
      <c r="T39" s="131" t="str">
        <f>'цены на стекло'!A41</f>
        <v>резка 8 мм - серое</v>
      </c>
      <c r="U39" s="132">
        <f>'цены на стекло'!B41</f>
        <v>1976</v>
      </c>
      <c r="V39" s="133">
        <f>полировка!A40</f>
        <v>0</v>
      </c>
      <c r="W39" s="133">
        <f>полировка!B40</f>
        <v>0</v>
      </c>
      <c r="X39" s="133">
        <f>сверл!A40</f>
        <v>0</v>
      </c>
      <c r="Y39" s="133">
        <f>сверл!B40</f>
        <v>0</v>
      </c>
      <c r="Z39" s="133">
        <f>склейка!A40</f>
        <v>0</v>
      </c>
      <c r="AA39" s="133">
        <f>склейка!B40</f>
        <v>0</v>
      </c>
      <c r="AB39" s="134">
        <f>закалка!A40</f>
        <v>0</v>
      </c>
      <c r="AC39" s="134">
        <f>закалка!B40</f>
        <v>0</v>
      </c>
      <c r="AD39" s="134">
        <f>'уф печать'!A39</f>
        <v>0</v>
      </c>
      <c r="AE39" s="135">
        <f>'уф печать'!B39</f>
        <v>0</v>
      </c>
      <c r="AF39" s="134">
        <f>'нанесение пленки'!A40</f>
        <v>0</v>
      </c>
      <c r="AG39" s="136">
        <f>'нанесение пленки'!B40</f>
        <v>0</v>
      </c>
      <c r="AH39" s="134">
        <f>'песк обраб'!A40</f>
        <v>0</v>
      </c>
      <c r="AI39" s="134">
        <f>'песк обраб'!B40</f>
        <v>0</v>
      </c>
      <c r="AJ39" s="134">
        <f>'доп услуги'!A40</f>
        <v>0</v>
      </c>
      <c r="AK39" s="134">
        <f>'доп услуги'!B40</f>
        <v>0</v>
      </c>
      <c r="AT39" s="221">
        <f>склейка!A40</f>
        <v>0</v>
      </c>
      <c r="AU39" s="222">
        <f>склейка!B40</f>
        <v>0</v>
      </c>
      <c r="AV39" s="221">
        <f>упаковка!A40</f>
        <v>0</v>
      </c>
      <c r="AW39" s="222">
        <f>упаковка!B40</f>
        <v>0</v>
      </c>
      <c r="AX39" s="134" t="str">
        <f>киллометраж!A38</f>
        <v>Ленинградская</v>
      </c>
      <c r="AY39" s="134">
        <f>киллометраж!B38</f>
        <v>177</v>
      </c>
    </row>
    <row r="40" spans="1:51" ht="12.75" customHeight="1">
      <c r="A40" s="350"/>
      <c r="B40" s="319" t="s">
        <v>414</v>
      </c>
      <c r="C40" s="322" t="s">
        <v>154</v>
      </c>
      <c r="D40" s="241"/>
      <c r="E40" s="209">
        <f>IF(D40&gt;0,M22,0)</f>
        <v>0</v>
      </c>
      <c r="F40" s="135"/>
      <c r="G40" s="225"/>
      <c r="H40" s="158">
        <f>VLOOKUP(D40,$AF$3:$AG$50,2,0)</f>
        <v>0</v>
      </c>
      <c r="I40" s="266">
        <f t="shared" si="6"/>
        <v>0</v>
      </c>
      <c r="J40" s="279"/>
      <c r="K40" s="127"/>
      <c r="L40" s="127"/>
      <c r="M40" s="127"/>
      <c r="N40" s="127"/>
      <c r="O40" s="127"/>
      <c r="P40" s="280"/>
      <c r="Q40" s="127"/>
      <c r="R40" s="219" t="e">
        <f>#REF!</f>
        <v>#REF!</v>
      </c>
      <c r="S40" s="220" t="e">
        <f>#REF!</f>
        <v>#REF!</v>
      </c>
      <c r="T40" s="131" t="str">
        <f>'цены на стекло'!A42</f>
        <v>резка 10 мм - серое</v>
      </c>
      <c r="U40" s="132">
        <f>'цены на стекло'!B42</f>
        <v>2223</v>
      </c>
      <c r="V40" s="133">
        <f>полировка!A41</f>
        <v>0</v>
      </c>
      <c r="W40" s="133">
        <f>полировка!B41</f>
        <v>0</v>
      </c>
      <c r="X40" s="133">
        <f>сверл!A41</f>
        <v>0</v>
      </c>
      <c r="Y40" s="133">
        <f>сверл!B41</f>
        <v>0</v>
      </c>
      <c r="Z40" s="133">
        <f>склейка!A41</f>
        <v>0</v>
      </c>
      <c r="AA40" s="133">
        <f>склейка!B41</f>
        <v>0</v>
      </c>
      <c r="AB40" s="134">
        <f>закалка!A41</f>
        <v>0</v>
      </c>
      <c r="AC40" s="134">
        <f>закалка!B41</f>
        <v>0</v>
      </c>
      <c r="AD40" s="134">
        <f>'уф печать'!A40</f>
        <v>0</v>
      </c>
      <c r="AE40" s="135">
        <f>'уф печать'!B40</f>
        <v>0</v>
      </c>
      <c r="AF40" s="134">
        <f>'нанесение пленки'!A41</f>
        <v>0</v>
      </c>
      <c r="AG40" s="136">
        <f>'нанесение пленки'!B41</f>
        <v>0</v>
      </c>
      <c r="AH40" s="134">
        <f>'песк обраб'!A41</f>
        <v>0</v>
      </c>
      <c r="AI40" s="134">
        <f>'песк обраб'!B41</f>
        <v>0</v>
      </c>
      <c r="AJ40" s="134">
        <f>'доп услуги'!A41</f>
        <v>0</v>
      </c>
      <c r="AK40" s="134">
        <f>'доп услуги'!B41</f>
        <v>0</v>
      </c>
      <c r="AT40" s="221">
        <f>склейка!A41</f>
        <v>0</v>
      </c>
      <c r="AU40" s="222">
        <f>склейка!B41</f>
        <v>0</v>
      </c>
      <c r="AV40" s="221">
        <f>упаковка!A41</f>
        <v>0</v>
      </c>
      <c r="AW40" s="222">
        <f>упаковка!B41</f>
        <v>0</v>
      </c>
      <c r="AX40" s="134" t="str">
        <f>киллометраж!A39</f>
        <v>Лермонтово</v>
      </c>
      <c r="AY40" s="134">
        <f>киллометраж!B39</f>
        <v>130</v>
      </c>
    </row>
    <row r="41" spans="1:51" ht="12.75" customHeight="1">
      <c r="A41" s="350"/>
      <c r="B41" s="319" t="s">
        <v>414</v>
      </c>
      <c r="C41" s="322" t="s">
        <v>154</v>
      </c>
      <c r="D41" s="241"/>
      <c r="E41" s="209">
        <f>IF(D41&gt;0,M22,0)</f>
        <v>0</v>
      </c>
      <c r="F41" s="135"/>
      <c r="G41" s="225"/>
      <c r="H41" s="158">
        <f>VLOOKUP(D41,$AF$3:$AG$50,2,0)</f>
        <v>0</v>
      </c>
      <c r="I41" s="266">
        <f t="shared" si="6"/>
        <v>0</v>
      </c>
      <c r="J41" s="279"/>
      <c r="K41" s="127"/>
      <c r="L41" s="127"/>
      <c r="M41" s="127"/>
      <c r="N41" s="127"/>
      <c r="O41" s="127"/>
      <c r="P41" s="280"/>
      <c r="Q41" s="127"/>
      <c r="R41" s="219" t="e">
        <f>#REF!</f>
        <v>#REF!</v>
      </c>
      <c r="S41" s="220" t="e">
        <f>#REF!</f>
        <v>#REF!</v>
      </c>
      <c r="T41" s="131" t="str">
        <f>'цены на стекло'!A43</f>
        <v>узорчатое</v>
      </c>
      <c r="U41" s="132">
        <f>'цены на стекло'!B43</f>
        <v>0</v>
      </c>
      <c r="V41" s="133">
        <f>полировка!A42</f>
        <v>0</v>
      </c>
      <c r="W41" s="133">
        <f>полировка!B42</f>
        <v>0</v>
      </c>
      <c r="X41" s="133">
        <f>сверл!A42</f>
        <v>0</v>
      </c>
      <c r="Y41" s="133">
        <f>сверл!B42</f>
        <v>0</v>
      </c>
      <c r="Z41" s="133">
        <f>склейка!A42</f>
        <v>0</v>
      </c>
      <c r="AA41" s="133">
        <f>склейка!B42</f>
        <v>0</v>
      </c>
      <c r="AB41" s="134">
        <f>закалка!A42</f>
        <v>0</v>
      </c>
      <c r="AC41" s="134">
        <f>закалка!B42</f>
        <v>0</v>
      </c>
      <c r="AD41" s="134">
        <f>'уф печать'!A41</f>
        <v>0</v>
      </c>
      <c r="AE41" s="135">
        <f>'уф печать'!B41</f>
        <v>0</v>
      </c>
      <c r="AF41" s="134">
        <f>'нанесение пленки'!A42</f>
        <v>0</v>
      </c>
      <c r="AG41" s="136">
        <f>'нанесение пленки'!B42</f>
        <v>0</v>
      </c>
      <c r="AH41" s="134">
        <f>'песк обраб'!A42</f>
        <v>0</v>
      </c>
      <c r="AI41" s="134">
        <f>'песк обраб'!B42</f>
        <v>0</v>
      </c>
      <c r="AJ41" s="134">
        <f>'доп услуги'!A42</f>
        <v>0</v>
      </c>
      <c r="AK41" s="134">
        <f>'доп услуги'!B42</f>
        <v>0</v>
      </c>
      <c r="AT41" s="221">
        <f>склейка!A42</f>
        <v>0</v>
      </c>
      <c r="AU41" s="222">
        <f>склейка!B42</f>
        <v>0</v>
      </c>
      <c r="AV41" s="221">
        <f>упаковка!A42</f>
        <v>0</v>
      </c>
      <c r="AW41" s="222">
        <f>упаковка!B42</f>
        <v>0</v>
      </c>
      <c r="AX41" s="134" t="str">
        <f>киллометраж!A40</f>
        <v>Майкоп</v>
      </c>
      <c r="AY41" s="134">
        <f>киллометраж!B40</f>
        <v>130</v>
      </c>
    </row>
    <row r="42" spans="1:51" ht="12.75" customHeight="1">
      <c r="A42" s="350"/>
      <c r="B42" s="319" t="s">
        <v>414</v>
      </c>
      <c r="C42" s="322" t="s">
        <v>154</v>
      </c>
      <c r="D42" s="241"/>
      <c r="E42" s="210"/>
      <c r="F42" s="135"/>
      <c r="G42" s="225"/>
      <c r="H42" s="158">
        <f>VLOOKUP(D42,$AF$3:$AG$50,2,0)</f>
        <v>0</v>
      </c>
      <c r="I42" s="266">
        <f t="shared" si="6"/>
        <v>0</v>
      </c>
      <c r="J42" s="279"/>
      <c r="K42" s="127"/>
      <c r="L42" s="127"/>
      <c r="M42" s="127"/>
      <c r="N42" s="127"/>
      <c r="O42" s="127"/>
      <c r="P42" s="280"/>
      <c r="Q42" s="127"/>
      <c r="R42" s="219" t="e">
        <f>#REF!</f>
        <v>#REF!</v>
      </c>
      <c r="S42" s="220" t="e">
        <f>#REF!</f>
        <v>#REF!</v>
      </c>
      <c r="T42" s="131" t="str">
        <f>'цены на стекло'!A44</f>
        <v>резка «Кризет» - б/ц</v>
      </c>
      <c r="U42" s="132">
        <f>'цены на стекло'!B44</f>
        <v>770</v>
      </c>
      <c r="V42" s="133">
        <f>полировка!A43</f>
        <v>0</v>
      </c>
      <c r="W42" s="133">
        <f>полировка!B43</f>
        <v>0</v>
      </c>
      <c r="X42" s="133">
        <f>сверл!A43</f>
        <v>0</v>
      </c>
      <c r="Y42" s="133">
        <f>сверл!B43</f>
        <v>0</v>
      </c>
      <c r="Z42" s="133">
        <f>склейка!A43</f>
        <v>0</v>
      </c>
      <c r="AA42" s="133">
        <f>склейка!B43</f>
        <v>0</v>
      </c>
      <c r="AB42" s="134">
        <f>закалка!A43</f>
        <v>0</v>
      </c>
      <c r="AC42" s="134">
        <f>закалка!B43</f>
        <v>0</v>
      </c>
      <c r="AD42" s="134">
        <f>'уф печать'!A42</f>
        <v>0</v>
      </c>
      <c r="AE42" s="135">
        <f>'уф печать'!B42</f>
        <v>0</v>
      </c>
      <c r="AF42" s="134">
        <f>'нанесение пленки'!A43</f>
        <v>0</v>
      </c>
      <c r="AG42" s="136">
        <f>'нанесение пленки'!B43</f>
        <v>0</v>
      </c>
      <c r="AH42" s="134">
        <f>'песк обраб'!A43</f>
        <v>0</v>
      </c>
      <c r="AI42" s="134">
        <f>'песк обраб'!B43</f>
        <v>0</v>
      </c>
      <c r="AJ42" s="134">
        <f>'доп услуги'!A43</f>
        <v>0</v>
      </c>
      <c r="AK42" s="134">
        <f>'доп услуги'!B43</f>
        <v>0</v>
      </c>
      <c r="AT42" s="221">
        <f>склейка!A43</f>
        <v>0</v>
      </c>
      <c r="AU42" s="222">
        <f>склейка!B43</f>
        <v>0</v>
      </c>
      <c r="AV42" s="221">
        <f>упаковка!A43</f>
        <v>0</v>
      </c>
      <c r="AW42" s="222">
        <f>упаковка!B43</f>
        <v>0</v>
      </c>
      <c r="AX42" s="134" t="str">
        <f>киллометраж!A41</f>
        <v>Мин. Воды</v>
      </c>
      <c r="AY42" s="134">
        <f>киллометраж!B41</f>
        <v>400</v>
      </c>
    </row>
    <row r="43" spans="1:51" ht="12.75" customHeight="1">
      <c r="A43" s="350"/>
      <c r="B43" s="319" t="s">
        <v>414</v>
      </c>
      <c r="C43" s="322" t="s">
        <v>154</v>
      </c>
      <c r="D43" s="328"/>
      <c r="E43" s="230"/>
      <c r="F43" s="231"/>
      <c r="G43" s="232"/>
      <c r="H43" s="158">
        <f>VLOOKUP(D43,$AF$3:$AG$50,2,0)</f>
        <v>0</v>
      </c>
      <c r="I43" s="266">
        <f t="shared" si="6"/>
        <v>0</v>
      </c>
      <c r="J43" s="279"/>
      <c r="K43" s="127"/>
      <c r="L43" s="127"/>
      <c r="M43" s="127"/>
      <c r="N43" s="127"/>
      <c r="O43" s="127"/>
      <c r="P43" s="280"/>
      <c r="Q43" s="127"/>
      <c r="R43" s="219" t="e">
        <f>#REF!</f>
        <v>#REF!</v>
      </c>
      <c r="S43" s="220" t="e">
        <f>#REF!</f>
        <v>#REF!</v>
      </c>
      <c r="T43" s="131" t="str">
        <f>'цены на стекло'!A45</f>
        <v>резка «Кризет» - бронза</v>
      </c>
      <c r="U43" s="132">
        <f>'цены на стекло'!B45</f>
        <v>850</v>
      </c>
      <c r="V43" s="133">
        <f>полировка!A44</f>
        <v>0</v>
      </c>
      <c r="W43" s="133">
        <f>полировка!B44</f>
        <v>0</v>
      </c>
      <c r="X43" s="133">
        <f>сверл!A44</f>
        <v>0</v>
      </c>
      <c r="Y43" s="133">
        <f>сверл!B44</f>
        <v>0</v>
      </c>
      <c r="Z43" s="133">
        <f>склейка!A44</f>
        <v>0</v>
      </c>
      <c r="AA43" s="133">
        <f>склейка!B44</f>
        <v>0</v>
      </c>
      <c r="AB43" s="134">
        <f>закалка!A44</f>
        <v>0</v>
      </c>
      <c r="AC43" s="134">
        <f>закалка!B44</f>
        <v>0</v>
      </c>
      <c r="AD43" s="134">
        <f>'уф печать'!A43</f>
        <v>0</v>
      </c>
      <c r="AE43" s="135">
        <f>'уф печать'!B43</f>
        <v>0</v>
      </c>
      <c r="AF43" s="134">
        <f>'нанесение пленки'!A44</f>
        <v>0</v>
      </c>
      <c r="AG43" s="136">
        <f>'нанесение пленки'!B44</f>
        <v>0</v>
      </c>
      <c r="AH43" s="134">
        <f>'песк обраб'!A44</f>
        <v>0</v>
      </c>
      <c r="AI43" s="134">
        <f>'песк обраб'!B44</f>
        <v>0</v>
      </c>
      <c r="AJ43" s="134">
        <f>'доп услуги'!A44</f>
        <v>0</v>
      </c>
      <c r="AK43" s="134">
        <f>'доп услуги'!B44</f>
        <v>0</v>
      </c>
      <c r="AT43" s="221">
        <f>склейка!A44</f>
        <v>0</v>
      </c>
      <c r="AU43" s="222">
        <f>склейка!B44</f>
        <v>0</v>
      </c>
      <c r="AV43" s="221">
        <f>упаковка!A44</f>
        <v>0</v>
      </c>
      <c r="AW43" s="222">
        <f>упаковка!B44</f>
        <v>0</v>
      </c>
      <c r="AX43" s="134" t="str">
        <f>киллометраж!A42</f>
        <v>Мостовской</v>
      </c>
      <c r="AY43" s="134">
        <f>киллометраж!B42</f>
        <v>220</v>
      </c>
    </row>
    <row r="44" spans="1:51" ht="12.75" customHeight="1">
      <c r="A44" s="350"/>
      <c r="B44" s="244"/>
      <c r="C44" s="311" t="s">
        <v>426</v>
      </c>
      <c r="D44" s="311"/>
      <c r="E44" s="323"/>
      <c r="F44" s="324"/>
      <c r="G44" s="314"/>
      <c r="H44" s="315"/>
      <c r="I44" s="316">
        <f t="shared" si="6"/>
        <v>0</v>
      </c>
      <c r="J44" s="279"/>
      <c r="K44" s="127"/>
      <c r="L44" s="127"/>
      <c r="M44" s="127"/>
      <c r="N44" s="127"/>
      <c r="O44" s="127"/>
      <c r="P44" s="280"/>
      <c r="Q44" s="127"/>
      <c r="R44" s="219" t="e">
        <f>#REF!</f>
        <v>#REF!</v>
      </c>
      <c r="S44" s="220" t="e">
        <f>#REF!</f>
        <v>#REF!</v>
      </c>
      <c r="T44" s="131" t="str">
        <f>'цены на стекло'!A46</f>
        <v>резка резка «Мастер каре» б/ц</v>
      </c>
      <c r="U44" s="132">
        <f>'цены на стекло'!B46</f>
        <v>770</v>
      </c>
      <c r="V44" s="133">
        <f>полировка!A45</f>
        <v>0</v>
      </c>
      <c r="W44" s="133">
        <f>полировка!B45</f>
        <v>0</v>
      </c>
      <c r="X44" s="133">
        <f>сверл!A45</f>
        <v>0</v>
      </c>
      <c r="Y44" s="133">
        <f>сверл!B45</f>
        <v>0</v>
      </c>
      <c r="Z44" s="133">
        <f>склейка!A45</f>
        <v>0</v>
      </c>
      <c r="AA44" s="133">
        <f>склейка!B45</f>
        <v>0</v>
      </c>
      <c r="AB44" s="134">
        <f>закалка!A45</f>
        <v>0</v>
      </c>
      <c r="AC44" s="134">
        <f>закалка!B45</f>
        <v>0</v>
      </c>
      <c r="AD44" s="134">
        <f>'уф печать'!A44</f>
        <v>0</v>
      </c>
      <c r="AE44" s="135">
        <f>'уф печать'!B44</f>
        <v>0</v>
      </c>
      <c r="AF44" s="134">
        <f>'нанесение пленки'!A45</f>
        <v>0</v>
      </c>
      <c r="AG44" s="136">
        <f>'нанесение пленки'!B45</f>
        <v>0</v>
      </c>
      <c r="AH44" s="134">
        <f>'песк обраб'!A45</f>
        <v>0</v>
      </c>
      <c r="AI44" s="134">
        <f>'песк обраб'!B45</f>
        <v>0</v>
      </c>
      <c r="AJ44" s="134">
        <f>'доп услуги'!A45</f>
        <v>0</v>
      </c>
      <c r="AK44" s="134">
        <f>'доп услуги'!B45</f>
        <v>0</v>
      </c>
      <c r="AT44" s="221">
        <f>склейка!A45</f>
        <v>0</v>
      </c>
      <c r="AU44" s="222">
        <f>склейка!B45</f>
        <v>0</v>
      </c>
      <c r="AV44" s="221">
        <f>упаковка!A45</f>
        <v>0</v>
      </c>
      <c r="AW44" s="222">
        <f>упаковка!B45</f>
        <v>0</v>
      </c>
      <c r="AX44" s="134" t="str">
        <f>киллометраж!A43</f>
        <v>Нальчик</v>
      </c>
      <c r="AY44" s="134">
        <f>киллометраж!B43</f>
        <v>540</v>
      </c>
    </row>
    <row r="45" spans="1:51" ht="12.75" customHeight="1">
      <c r="A45" s="350"/>
      <c r="B45" s="223" t="s">
        <v>410</v>
      </c>
      <c r="C45" s="224" t="s">
        <v>427</v>
      </c>
      <c r="D45" s="241"/>
      <c r="E45" s="209">
        <f>IF(D45&gt;0,M22,0)</f>
        <v>0</v>
      </c>
      <c r="F45" s="135"/>
      <c r="G45" s="225"/>
      <c r="H45" s="158">
        <f>VLOOKUP(D45,$AH$3:$AI$50,2,0)</f>
        <v>0</v>
      </c>
      <c r="I45" s="266">
        <f t="shared" si="6"/>
        <v>0</v>
      </c>
      <c r="J45" s="279"/>
      <c r="K45" s="127"/>
      <c r="L45" s="127"/>
      <c r="M45" s="127"/>
      <c r="N45" s="127"/>
      <c r="O45" s="127"/>
      <c r="P45" s="280"/>
      <c r="Q45" s="127"/>
      <c r="R45" s="219" t="e">
        <f>#REF!</f>
        <v>#REF!</v>
      </c>
      <c r="S45" s="220" t="e">
        <f>#REF!</f>
        <v>#REF!</v>
      </c>
      <c r="T45" s="131" t="str">
        <f>'цены на стекло'!A47</f>
        <v>резка «Мозаика» б/ц</v>
      </c>
      <c r="U45" s="132">
        <f>'цены на стекло'!B47</f>
        <v>1482</v>
      </c>
      <c r="V45" s="133">
        <f>полировка!A46</f>
        <v>0</v>
      </c>
      <c r="W45" s="133">
        <f>полировка!B46</f>
        <v>0</v>
      </c>
      <c r="X45" s="133">
        <f>сверл!A46</f>
        <v>0</v>
      </c>
      <c r="Y45" s="133">
        <f>сверл!B46</f>
        <v>0</v>
      </c>
      <c r="Z45" s="133">
        <f>склейка!A46</f>
        <v>0</v>
      </c>
      <c r="AA45" s="133">
        <f>склейка!B46</f>
        <v>0</v>
      </c>
      <c r="AB45" s="134">
        <f>закалка!A46</f>
        <v>0</v>
      </c>
      <c r="AC45" s="134">
        <f>закалка!B46</f>
        <v>0</v>
      </c>
      <c r="AD45" s="134">
        <f>'уф печать'!A45</f>
        <v>0</v>
      </c>
      <c r="AE45" s="135">
        <f>'уф печать'!B45</f>
        <v>0</v>
      </c>
      <c r="AF45" s="134">
        <f>'нанесение пленки'!A46</f>
        <v>0</v>
      </c>
      <c r="AG45" s="136">
        <f>'нанесение пленки'!B46</f>
        <v>0</v>
      </c>
      <c r="AH45" s="134">
        <f>'песк обраб'!A46</f>
        <v>0</v>
      </c>
      <c r="AI45" s="134">
        <f>'песк обраб'!B46</f>
        <v>0</v>
      </c>
      <c r="AJ45" s="134">
        <f>'доп услуги'!A46</f>
        <v>0</v>
      </c>
      <c r="AK45" s="134">
        <f>'доп услуги'!B46</f>
        <v>0</v>
      </c>
      <c r="AT45" s="221">
        <f>склейка!A46</f>
        <v>0</v>
      </c>
      <c r="AU45" s="222">
        <f>склейка!B46</f>
        <v>0</v>
      </c>
      <c r="AV45" s="221">
        <f>упаковка!A46</f>
        <v>0</v>
      </c>
      <c r="AW45" s="222">
        <f>упаковка!B46</f>
        <v>0</v>
      </c>
      <c r="AX45" s="134" t="str">
        <f>киллометраж!A44</f>
        <v>Небуг</v>
      </c>
      <c r="AY45" s="134">
        <f>киллометраж!B44</f>
        <v>185</v>
      </c>
    </row>
    <row r="46" spans="1:51" ht="12.75" customHeight="1">
      <c r="A46" s="350"/>
      <c r="B46" s="223" t="s">
        <v>335</v>
      </c>
      <c r="C46" s="224" t="s">
        <v>335</v>
      </c>
      <c r="D46" s="241"/>
      <c r="E46" s="209">
        <f>IF(D46&gt;0,M22,0)</f>
        <v>0</v>
      </c>
      <c r="F46" s="135"/>
      <c r="G46" s="225"/>
      <c r="H46" s="158">
        <f>VLOOKUP(D46,$AH$3:$AI$50,2,0)</f>
        <v>0</v>
      </c>
      <c r="I46" s="266">
        <f t="shared" si="6"/>
        <v>0</v>
      </c>
      <c r="J46" s="279"/>
      <c r="K46" s="127"/>
      <c r="L46" s="127"/>
      <c r="M46" s="127"/>
      <c r="N46" s="127"/>
      <c r="O46" s="127"/>
      <c r="P46" s="280"/>
      <c r="Q46" s="127"/>
      <c r="R46" s="219" t="e">
        <f>#REF!</f>
        <v>#REF!</v>
      </c>
      <c r="S46" s="220" t="e">
        <f>#REF!</f>
        <v>#REF!</v>
      </c>
      <c r="T46" s="131" t="str">
        <f>'цены на стекло'!A48</f>
        <v>резка «Лабиринт» б/ц</v>
      </c>
      <c r="U46" s="132">
        <f>'цены на стекло'!B48</f>
        <v>1370</v>
      </c>
      <c r="V46" s="133">
        <f>полировка!A47</f>
        <v>0</v>
      </c>
      <c r="W46" s="133">
        <f>полировка!B47</f>
        <v>0</v>
      </c>
      <c r="X46" s="133">
        <f>сверл!A47</f>
        <v>0</v>
      </c>
      <c r="Y46" s="133">
        <f>сверл!B47</f>
        <v>0</v>
      </c>
      <c r="Z46" s="133">
        <f>склейка!A47</f>
        <v>0</v>
      </c>
      <c r="AA46" s="133">
        <f>склейка!B47</f>
        <v>0</v>
      </c>
      <c r="AB46" s="134">
        <f>закалка!A47</f>
        <v>0</v>
      </c>
      <c r="AC46" s="134">
        <f>закалка!B47</f>
        <v>0</v>
      </c>
      <c r="AD46" s="134">
        <f>'уф печать'!A46</f>
        <v>0</v>
      </c>
      <c r="AE46" s="135">
        <f>'уф печать'!B46</f>
        <v>0</v>
      </c>
      <c r="AF46" s="134">
        <f>'нанесение пленки'!A47</f>
        <v>0</v>
      </c>
      <c r="AG46" s="136">
        <f>'нанесение пленки'!B47</f>
        <v>0</v>
      </c>
      <c r="AH46" s="134">
        <f>'песк обраб'!A47</f>
        <v>0</v>
      </c>
      <c r="AI46" s="134">
        <f>'песк обраб'!B47</f>
        <v>0</v>
      </c>
      <c r="AJ46" s="134">
        <f>'доп услуги'!A47</f>
        <v>0</v>
      </c>
      <c r="AK46" s="134">
        <f>'доп услуги'!B47</f>
        <v>0</v>
      </c>
      <c r="AT46" s="221">
        <f>склейка!A47</f>
        <v>0</v>
      </c>
      <c r="AU46" s="222">
        <f>склейка!B47</f>
        <v>0</v>
      </c>
      <c r="AV46" s="221">
        <f>упаковка!A47</f>
        <v>0</v>
      </c>
      <c r="AW46" s="222">
        <f>упаковка!B47</f>
        <v>0</v>
      </c>
      <c r="AX46" s="134" t="str">
        <f>киллометраж!A45</f>
        <v>Невиномыск</v>
      </c>
      <c r="AY46" s="134">
        <f>киллометраж!B45</f>
        <v>290</v>
      </c>
    </row>
    <row r="47" spans="1:51" ht="13.5" customHeight="1">
      <c r="A47" s="350"/>
      <c r="B47" s="244"/>
      <c r="C47" s="311" t="s">
        <v>426</v>
      </c>
      <c r="D47" s="311"/>
      <c r="E47" s="284"/>
      <c r="F47" s="285"/>
      <c r="G47" s="286"/>
      <c r="H47" s="287"/>
      <c r="I47" s="288">
        <f t="shared" si="6"/>
        <v>0</v>
      </c>
      <c r="J47" s="279"/>
      <c r="K47" s="127"/>
      <c r="L47" s="127"/>
      <c r="M47" s="127"/>
      <c r="N47" s="127"/>
      <c r="O47" s="127"/>
      <c r="P47" s="280"/>
      <c r="Q47" s="127"/>
      <c r="R47" s="219" t="e">
        <f>#REF!</f>
        <v>#REF!</v>
      </c>
      <c r="S47" s="220" t="e">
        <f>#REF!</f>
        <v>#REF!</v>
      </c>
      <c r="T47" s="131" t="str">
        <f>'цены на стекло'!A49</f>
        <v>резка «Лабиринт» бронза</v>
      </c>
      <c r="U47" s="132">
        <f>'цены на стекло'!B49</f>
        <v>1450</v>
      </c>
      <c r="V47" s="133">
        <f>полировка!A48</f>
        <v>0</v>
      </c>
      <c r="W47" s="133">
        <f>полировка!B48</f>
        <v>0</v>
      </c>
      <c r="X47" s="133">
        <f>сверл!A48</f>
        <v>0</v>
      </c>
      <c r="Y47" s="133">
        <f>сверл!B48</f>
        <v>0</v>
      </c>
      <c r="Z47" s="133">
        <f>склейка!A48</f>
        <v>0</v>
      </c>
      <c r="AA47" s="133">
        <f>склейка!B48</f>
        <v>0</v>
      </c>
      <c r="AB47" s="134">
        <f>закалка!A48</f>
        <v>0</v>
      </c>
      <c r="AC47" s="134">
        <f>закалка!B48</f>
        <v>0</v>
      </c>
      <c r="AD47" s="134">
        <f>'уф печать'!A47</f>
        <v>0</v>
      </c>
      <c r="AE47" s="135">
        <f>'уф печать'!B47</f>
        <v>0</v>
      </c>
      <c r="AF47" s="134">
        <f>'нанесение пленки'!A48</f>
        <v>0</v>
      </c>
      <c r="AG47" s="136">
        <f>'нанесение пленки'!B48</f>
        <v>0</v>
      </c>
      <c r="AH47" s="134">
        <f>'песк обраб'!A48</f>
        <v>0</v>
      </c>
      <c r="AI47" s="134">
        <f>'песк обраб'!B48</f>
        <v>0</v>
      </c>
      <c r="AJ47" s="134">
        <f>'доп услуги'!A48</f>
        <v>0</v>
      </c>
      <c r="AK47" s="134">
        <f>'доп услуги'!B48</f>
        <v>0</v>
      </c>
      <c r="AT47" s="221">
        <f>склейка!A48</f>
        <v>0</v>
      </c>
      <c r="AU47" s="222">
        <f>склейка!B48</f>
        <v>0</v>
      </c>
      <c r="AV47" s="221">
        <f>упаковка!A48</f>
        <v>0</v>
      </c>
      <c r="AW47" s="222">
        <f>упаковка!B48</f>
        <v>0</v>
      </c>
      <c r="AX47" s="134" t="str">
        <f>киллометраж!A46</f>
        <v>Новокубанск</v>
      </c>
      <c r="AY47" s="134">
        <f>киллометраж!B46</f>
        <v>200</v>
      </c>
    </row>
    <row r="48" spans="1:51" ht="12.75" customHeight="1">
      <c r="A48" s="350"/>
      <c r="B48" s="244"/>
      <c r="C48" s="311" t="s">
        <v>426</v>
      </c>
      <c r="D48" s="311"/>
      <c r="E48" s="284"/>
      <c r="F48" s="285"/>
      <c r="G48" s="286"/>
      <c r="H48" s="287"/>
      <c r="I48" s="288">
        <f t="shared" si="6"/>
        <v>0</v>
      </c>
      <c r="J48" s="279"/>
      <c r="K48" s="127"/>
      <c r="L48" s="127"/>
      <c r="M48" s="127"/>
      <c r="N48" s="127"/>
      <c r="O48" s="127"/>
      <c r="P48" s="280"/>
      <c r="Q48" s="127"/>
      <c r="R48" s="219" t="e">
        <f>#REF!</f>
        <v>#REF!</v>
      </c>
      <c r="S48" s="220" t="e">
        <f>#REF!</f>
        <v>#REF!</v>
      </c>
      <c r="T48" s="131" t="str">
        <f>'цены на стекло'!A50</f>
        <v>резка «Уади» б/ц</v>
      </c>
      <c r="U48" s="132">
        <f>'цены на стекло'!B50</f>
        <v>1350</v>
      </c>
      <c r="V48" s="133">
        <f>полировка!A49</f>
        <v>0</v>
      </c>
      <c r="W48" s="133">
        <f>полировка!B49</f>
        <v>0</v>
      </c>
      <c r="X48" s="133">
        <f>сверл!A49</f>
        <v>0</v>
      </c>
      <c r="Y48" s="133">
        <f>сверл!B49</f>
        <v>0</v>
      </c>
      <c r="Z48" s="133">
        <f>склейка!A49</f>
        <v>0</v>
      </c>
      <c r="AA48" s="133">
        <f>склейка!B49</f>
        <v>0</v>
      </c>
      <c r="AB48" s="134">
        <f>закалка!A49</f>
        <v>0</v>
      </c>
      <c r="AC48" s="134">
        <f>закалка!B49</f>
        <v>0</v>
      </c>
      <c r="AD48" s="134">
        <f>'уф печать'!A48</f>
        <v>0</v>
      </c>
      <c r="AE48" s="135">
        <f>'уф печать'!B48</f>
        <v>0</v>
      </c>
      <c r="AF48" s="134">
        <f>'нанесение пленки'!A49</f>
        <v>0</v>
      </c>
      <c r="AG48" s="136">
        <f>'нанесение пленки'!B49</f>
        <v>0</v>
      </c>
      <c r="AH48" s="134">
        <f>'песк обраб'!A49</f>
        <v>0</v>
      </c>
      <c r="AI48" s="134">
        <f>'песк обраб'!B49</f>
        <v>0</v>
      </c>
      <c r="AJ48" s="134">
        <f>'доп услуги'!A49</f>
        <v>0</v>
      </c>
      <c r="AK48" s="134">
        <f>'доп услуги'!B49</f>
        <v>0</v>
      </c>
      <c r="AT48" s="221">
        <f>склейка!A49</f>
        <v>0</v>
      </c>
      <c r="AU48" s="222">
        <f>склейка!B49</f>
        <v>0</v>
      </c>
      <c r="AV48" s="221">
        <f>упаковка!A49</f>
        <v>0</v>
      </c>
      <c r="AW48" s="222">
        <f>упаковка!B49</f>
        <v>0</v>
      </c>
      <c r="AX48" s="134" t="str">
        <f>киллометраж!A47</f>
        <v>Новомихайловское</v>
      </c>
      <c r="AY48" s="134">
        <f>киллометраж!B47</f>
        <v>140</v>
      </c>
    </row>
    <row r="49" spans="1:51" ht="12.75" customHeight="1">
      <c r="A49" s="350"/>
      <c r="B49" s="223" t="s">
        <v>411</v>
      </c>
      <c r="C49" s="224" t="s">
        <v>411</v>
      </c>
      <c r="D49" s="241"/>
      <c r="E49" s="209">
        <f>IF(D49&gt;0,1,0)</f>
        <v>0</v>
      </c>
      <c r="F49" s="135"/>
      <c r="G49" s="225"/>
      <c r="H49" s="158">
        <f>VLOOKUP(D49,$AJ$3:$AK$50,2,0)</f>
        <v>0</v>
      </c>
      <c r="I49" s="266">
        <f t="shared" si="6"/>
        <v>0</v>
      </c>
      <c r="J49" s="279"/>
      <c r="K49" s="127"/>
      <c r="L49" s="127"/>
      <c r="M49" s="127"/>
      <c r="N49" s="127"/>
      <c r="O49" s="127"/>
      <c r="P49" s="280"/>
      <c r="Q49" s="127"/>
      <c r="R49" s="219" t="e">
        <f>#REF!</f>
        <v>#REF!</v>
      </c>
      <c r="S49" s="220" t="e">
        <f>#REF!</f>
        <v>#REF!</v>
      </c>
      <c r="T49" s="131" t="str">
        <f>'цены на стекло'!A51</f>
        <v>резка «Уади» бронза</v>
      </c>
      <c r="U49" s="132">
        <f>'цены на стекло'!B51</f>
        <v>1450</v>
      </c>
      <c r="V49" s="133">
        <f>полировка!A50</f>
        <v>0</v>
      </c>
      <c r="W49" s="133">
        <f>полировка!B50</f>
        <v>0</v>
      </c>
      <c r="X49" s="133">
        <f>сверл!A50</f>
        <v>0</v>
      </c>
      <c r="Y49" s="133">
        <f>сверл!B50</f>
        <v>0</v>
      </c>
      <c r="Z49" s="133">
        <f>склейка!A50</f>
        <v>0</v>
      </c>
      <c r="AA49" s="133">
        <f>склейка!B50</f>
        <v>0</v>
      </c>
      <c r="AB49" s="134">
        <f>закалка!A50</f>
        <v>0</v>
      </c>
      <c r="AC49" s="134">
        <f>закалка!B50</f>
        <v>0</v>
      </c>
      <c r="AD49" s="134">
        <f>'уф печать'!A49</f>
        <v>0</v>
      </c>
      <c r="AE49" s="135">
        <f>'уф печать'!B49</f>
        <v>0</v>
      </c>
      <c r="AF49" s="134">
        <f>'нанесение пленки'!A50</f>
        <v>0</v>
      </c>
      <c r="AG49" s="136">
        <f>'нанесение пленки'!B50</f>
        <v>0</v>
      </c>
      <c r="AH49" s="134">
        <f>'песк обраб'!A50</f>
        <v>0</v>
      </c>
      <c r="AI49" s="134">
        <f>'песк обраб'!B50</f>
        <v>0</v>
      </c>
      <c r="AJ49" s="134">
        <f>'доп услуги'!A50</f>
        <v>0</v>
      </c>
      <c r="AK49" s="134">
        <f>'доп услуги'!B50</f>
        <v>0</v>
      </c>
      <c r="AT49" s="221">
        <f>склейка!A50</f>
        <v>0</v>
      </c>
      <c r="AU49" s="222">
        <f>склейка!B50</f>
        <v>0</v>
      </c>
      <c r="AV49" s="221">
        <f>упаковка!A50</f>
        <v>0</v>
      </c>
      <c r="AW49" s="222">
        <f>упаковка!B50</f>
        <v>0</v>
      </c>
      <c r="AX49" s="134" t="str">
        <f>киллометраж!A48</f>
        <v>Новопокровская</v>
      </c>
      <c r="AY49" s="134">
        <f>киллометраж!B48</f>
        <v>185</v>
      </c>
    </row>
    <row r="50" spans="1:51" ht="12.75" customHeight="1">
      <c r="A50" s="350"/>
      <c r="B50" s="135" t="s">
        <v>336</v>
      </c>
      <c r="C50" s="310" t="s">
        <v>421</v>
      </c>
      <c r="D50" s="241"/>
      <c r="E50" s="158">
        <f>VLOOKUP(D50,$AX$3:$AY$76,2,0)</f>
        <v>0</v>
      </c>
      <c r="F50" s="135"/>
      <c r="G50" s="225"/>
      <c r="H50" s="158">
        <f>'доп услуги'!B4</f>
        <v>18</v>
      </c>
      <c r="I50" s="266">
        <f t="shared" si="6"/>
        <v>0</v>
      </c>
      <c r="J50" s="279"/>
      <c r="K50" s="127"/>
      <c r="L50" s="127"/>
      <c r="M50" s="127"/>
      <c r="N50" s="127"/>
      <c r="O50" s="127"/>
      <c r="P50" s="280"/>
      <c r="Q50" s="127"/>
      <c r="R50" s="219" t="e">
        <f>#REF!</f>
        <v>#REF!</v>
      </c>
      <c r="S50" s="220" t="e">
        <f>#REF!</f>
        <v>#REF!</v>
      </c>
      <c r="T50" s="131" t="str">
        <f>'цены на стекло'!A52</f>
        <v>резка «Паве» б/ц</v>
      </c>
      <c r="U50" s="132">
        <f>'цены на стекло'!B52</f>
        <v>1350</v>
      </c>
      <c r="V50" s="133">
        <f>полировка!A51</f>
        <v>0</v>
      </c>
      <c r="W50" s="133">
        <f>полировка!B51</f>
        <v>0</v>
      </c>
      <c r="X50" s="133">
        <f>сверл!A51</f>
        <v>0</v>
      </c>
      <c r="Y50" s="133">
        <f>сверл!B51</f>
        <v>0</v>
      </c>
      <c r="Z50" s="133">
        <f>склейка!A51</f>
        <v>0</v>
      </c>
      <c r="AA50" s="133">
        <f>склейка!B51</f>
        <v>0</v>
      </c>
      <c r="AB50" s="134">
        <f>закалка!A51</f>
        <v>0</v>
      </c>
      <c r="AC50" s="134">
        <f>закалка!B51</f>
        <v>0</v>
      </c>
      <c r="AD50" s="134">
        <f>'уф печать'!A50</f>
        <v>0</v>
      </c>
      <c r="AE50" s="135">
        <f>'уф печать'!B50</f>
        <v>0</v>
      </c>
      <c r="AF50" s="134">
        <f>'нанесение пленки'!A51</f>
        <v>0</v>
      </c>
      <c r="AG50" s="136">
        <f>'нанесение пленки'!B51</f>
        <v>0</v>
      </c>
      <c r="AH50" s="134">
        <f>'песк обраб'!A51</f>
        <v>0</v>
      </c>
      <c r="AI50" s="134">
        <f>'песк обраб'!B51</f>
        <v>0</v>
      </c>
      <c r="AJ50" s="134">
        <f>'доп услуги'!A51</f>
        <v>0</v>
      </c>
      <c r="AK50" s="134">
        <f>'доп услуги'!B51</f>
        <v>0</v>
      </c>
      <c r="AT50" s="221">
        <f>склейка!A51</f>
        <v>0</v>
      </c>
      <c r="AU50" s="222">
        <f>склейка!B51</f>
        <v>0</v>
      </c>
      <c r="AV50" s="221">
        <f>упаковка!A51</f>
        <v>0</v>
      </c>
      <c r="AW50" s="222">
        <f>упаковка!B51</f>
        <v>0</v>
      </c>
      <c r="AX50" s="134" t="str">
        <f>киллометраж!A49</f>
        <v>Новороссийск</v>
      </c>
      <c r="AY50" s="134">
        <f>киллометраж!B49</f>
        <v>150</v>
      </c>
    </row>
    <row r="51" spans="1:51" ht="12.75" customHeight="1">
      <c r="A51" s="350"/>
      <c r="B51" s="135" t="s">
        <v>337</v>
      </c>
      <c r="C51" s="310" t="s">
        <v>422</v>
      </c>
      <c r="D51" s="241"/>
      <c r="E51" s="209">
        <f>IF(D51&gt;0,1,0)</f>
        <v>0</v>
      </c>
      <c r="F51" s="135"/>
      <c r="G51" s="225"/>
      <c r="H51" s="158">
        <f>VLOOKUP(D51,$AJ$3:$AK$50,2,0)</f>
        <v>0</v>
      </c>
      <c r="I51" s="266">
        <f t="shared" si="6"/>
        <v>0</v>
      </c>
      <c r="J51" s="279"/>
      <c r="K51" s="127"/>
      <c r="L51" s="127"/>
      <c r="M51" s="127"/>
      <c r="N51" s="127"/>
      <c r="O51" s="127"/>
      <c r="P51" s="280"/>
      <c r="Q51" s="127"/>
      <c r="R51" s="219" t="e">
        <f>#REF!</f>
        <v>#REF!</v>
      </c>
      <c r="S51" s="220" t="e">
        <f>#REF!</f>
        <v>#REF!</v>
      </c>
      <c r="T51" s="131" t="str">
        <f>'цены на стекло'!A53</f>
        <v>резка «Паве» бронза</v>
      </c>
      <c r="U51" s="132">
        <f>'цены на стекло'!B53</f>
        <v>1450</v>
      </c>
      <c r="V51" s="133">
        <f>полировка!A52</f>
        <v>0</v>
      </c>
      <c r="W51" s="133">
        <f>полировка!B52</f>
        <v>0</v>
      </c>
      <c r="X51" s="133">
        <f>сверл!A52</f>
        <v>0</v>
      </c>
      <c r="Y51" s="133">
        <f>сверл!B52</f>
        <v>0</v>
      </c>
      <c r="Z51" s="133">
        <f>склейка!A52</f>
        <v>0</v>
      </c>
      <c r="AA51" s="133">
        <f>склейка!B52</f>
        <v>0</v>
      </c>
      <c r="AB51" s="134">
        <f>закалка!A52</f>
        <v>0</v>
      </c>
      <c r="AC51" s="134">
        <f>закалка!B52</f>
        <v>0</v>
      </c>
      <c r="AD51" s="134">
        <f>'уф печать'!A51</f>
        <v>0</v>
      </c>
      <c r="AE51" s="135">
        <f>'уф печать'!B51</f>
        <v>0</v>
      </c>
      <c r="AF51" s="134">
        <f>'нанесение пленки'!A52</f>
        <v>0</v>
      </c>
      <c r="AG51" s="136">
        <f>'нанесение пленки'!B52</f>
        <v>0</v>
      </c>
      <c r="AH51" s="134">
        <f>'песк обраб'!A52</f>
        <v>0</v>
      </c>
      <c r="AI51" s="134">
        <f>'песк обраб'!B52</f>
        <v>0</v>
      </c>
      <c r="AJ51" s="134">
        <f>'доп услуги'!A52</f>
        <v>0</v>
      </c>
      <c r="AK51" s="134">
        <f>'доп услуги'!B52</f>
        <v>0</v>
      </c>
      <c r="AT51" s="221">
        <f>склейка!A52</f>
        <v>0</v>
      </c>
      <c r="AU51" s="222">
        <f>склейка!B52</f>
        <v>0</v>
      </c>
      <c r="AV51" s="221">
        <f>упаковка!A52</f>
        <v>0</v>
      </c>
      <c r="AW51" s="222">
        <f>упаковка!B52</f>
        <v>0</v>
      </c>
      <c r="AX51" s="134" t="str">
        <f>киллометраж!A50</f>
        <v>Отрадная</v>
      </c>
      <c r="AY51" s="134">
        <f>киллометраж!B50</f>
        <v>310</v>
      </c>
    </row>
    <row r="52" spans="1:51" ht="12.75" customHeight="1">
      <c r="A52" s="350"/>
      <c r="B52" s="223" t="s">
        <v>155</v>
      </c>
      <c r="C52" s="224" t="s">
        <v>432</v>
      </c>
      <c r="D52" s="241"/>
      <c r="E52" s="209">
        <f>IF(D52&gt;0,1,0)</f>
        <v>0</v>
      </c>
      <c r="F52" s="135"/>
      <c r="G52" s="225"/>
      <c r="H52" s="158">
        <f>VLOOKUP(D52,$AJ$3:$AK$50,2,0)</f>
        <v>0</v>
      </c>
      <c r="I52" s="266">
        <f t="shared" si="6"/>
        <v>0</v>
      </c>
      <c r="J52" s="279"/>
      <c r="K52" s="127"/>
      <c r="L52" s="127"/>
      <c r="M52" s="127"/>
      <c r="N52" s="127"/>
      <c r="O52" s="127"/>
      <c r="P52" s="280"/>
      <c r="Q52" s="127"/>
      <c r="R52" s="219" t="e">
        <f>#REF!</f>
        <v>#REF!</v>
      </c>
      <c r="S52" s="220" t="e">
        <f>#REF!</f>
        <v>#REF!</v>
      </c>
      <c r="T52" s="131" t="str">
        <f>'цены на стекло'!A54</f>
        <v>резка «Каре» б/ц</v>
      </c>
      <c r="U52" s="132">
        <f>'цены на стекло'!B54</f>
        <v>1482</v>
      </c>
      <c r="V52" s="133">
        <f>полировка!A53</f>
        <v>0</v>
      </c>
      <c r="W52" s="133">
        <f>полировка!B53</f>
        <v>0</v>
      </c>
      <c r="X52" s="133">
        <f>сверл!A53</f>
        <v>0</v>
      </c>
      <c r="Y52" s="133">
        <f>сверл!B53</f>
        <v>0</v>
      </c>
      <c r="Z52" s="133">
        <f>склейка!A53</f>
        <v>0</v>
      </c>
      <c r="AA52" s="133">
        <f>склейка!B53</f>
        <v>0</v>
      </c>
      <c r="AB52" s="134">
        <f>закалка!A53</f>
        <v>0</v>
      </c>
      <c r="AC52" s="134">
        <f>закалка!B53</f>
        <v>0</v>
      </c>
      <c r="AD52" s="134">
        <f>'уф печать'!A52</f>
        <v>0</v>
      </c>
      <c r="AE52" s="135">
        <f>'уф печать'!B52</f>
        <v>0</v>
      </c>
      <c r="AF52" s="134">
        <f>'нанесение пленки'!A53</f>
        <v>0</v>
      </c>
      <c r="AG52" s="136">
        <f>'нанесение пленки'!B53</f>
        <v>0</v>
      </c>
      <c r="AH52" s="134">
        <f>'песк обраб'!A53</f>
        <v>0</v>
      </c>
      <c r="AI52" s="134">
        <f>'песк обраб'!B53</f>
        <v>0</v>
      </c>
      <c r="AJ52" s="134">
        <f>'доп услуги'!A53</f>
        <v>0</v>
      </c>
      <c r="AK52" s="134">
        <f>'доп услуги'!B53</f>
        <v>0</v>
      </c>
      <c r="AT52" s="221">
        <f>склейка!A53</f>
        <v>0</v>
      </c>
      <c r="AU52" s="222">
        <f>склейка!B53</f>
        <v>0</v>
      </c>
      <c r="AV52" s="221">
        <f>упаковка!A53</f>
        <v>0</v>
      </c>
      <c r="AW52" s="222">
        <f>упаковка!B53</f>
        <v>0</v>
      </c>
      <c r="AX52" s="134" t="str">
        <f>киллометраж!A51</f>
        <v>Павловская</v>
      </c>
      <c r="AY52" s="134">
        <f>киллометраж!B51</f>
        <v>145</v>
      </c>
    </row>
    <row r="53" spans="1:51" ht="12.75" customHeight="1">
      <c r="A53" s="350"/>
      <c r="B53" s="223" t="s">
        <v>24</v>
      </c>
      <c r="C53" s="224" t="s">
        <v>24</v>
      </c>
      <c r="D53" s="241"/>
      <c r="E53" s="209">
        <f>IF(D53&gt;0,M22,0)</f>
        <v>0</v>
      </c>
      <c r="F53" s="135"/>
      <c r="G53" s="225">
        <f>IF(OR(D53="        Упаковка в Гофрокартон",D53="        Упаковка в Пленку"),E53,0)</f>
        <v>0</v>
      </c>
      <c r="H53" s="158">
        <f>VLOOKUP(D53,$AV$3:$AW$50,2,0)</f>
        <v>0</v>
      </c>
      <c r="I53" s="266">
        <f t="shared" si="6"/>
        <v>0</v>
      </c>
      <c r="J53" s="279"/>
      <c r="K53" s="127"/>
      <c r="L53" s="127"/>
      <c r="M53" s="127"/>
      <c r="N53" s="127"/>
      <c r="O53" s="127"/>
      <c r="P53" s="280"/>
      <c r="Q53" s="127"/>
      <c r="R53" s="219" t="e">
        <f>#REF!</f>
        <v>#REF!</v>
      </c>
      <c r="S53" s="220" t="e">
        <f>#REF!</f>
        <v>#REF!</v>
      </c>
      <c r="T53" s="131" t="str">
        <f>'цены на стекло'!A55</f>
        <v>резка «Каре» бронза</v>
      </c>
      <c r="U53" s="132">
        <f>'цены на стекло'!B55</f>
        <v>1710</v>
      </c>
      <c r="V53" s="133">
        <f>полировка!A54</f>
        <v>0</v>
      </c>
      <c r="W53" s="133">
        <f>полировка!B54</f>
        <v>0</v>
      </c>
      <c r="X53" s="133">
        <f>сверл!A54</f>
        <v>0</v>
      </c>
      <c r="Y53" s="133">
        <f>сверл!B54</f>
        <v>0</v>
      </c>
      <c r="Z53" s="133">
        <f>склейка!A54</f>
        <v>0</v>
      </c>
      <c r="AA53" s="133">
        <f>склейка!B54</f>
        <v>0</v>
      </c>
      <c r="AB53" s="134">
        <f>закалка!A54</f>
        <v>0</v>
      </c>
      <c r="AC53" s="134">
        <f>закалка!B54</f>
        <v>0</v>
      </c>
      <c r="AD53" s="134">
        <f>'уф печать'!A53</f>
        <v>0</v>
      </c>
      <c r="AE53" s="135">
        <f>'уф печать'!B53</f>
        <v>0</v>
      </c>
      <c r="AF53" s="134">
        <f>'нанесение пленки'!A54</f>
        <v>0</v>
      </c>
      <c r="AG53" s="136">
        <f>'нанесение пленки'!B54</f>
        <v>0</v>
      </c>
      <c r="AH53" s="134">
        <f>'песк обраб'!A54</f>
        <v>0</v>
      </c>
      <c r="AI53" s="134">
        <f>'песк обраб'!B54</f>
        <v>0</v>
      </c>
      <c r="AJ53" s="134">
        <f>'доп услуги'!A54</f>
        <v>0</v>
      </c>
      <c r="AK53" s="134">
        <f>'доп услуги'!B54</f>
        <v>0</v>
      </c>
      <c r="AT53" s="221">
        <f>склейка!A54</f>
        <v>0</v>
      </c>
      <c r="AU53" s="222">
        <f>склейка!B54</f>
        <v>0</v>
      </c>
      <c r="AV53" s="221">
        <f>упаковка!A54</f>
        <v>0</v>
      </c>
      <c r="AW53" s="222">
        <f>упаковка!B54</f>
        <v>0</v>
      </c>
      <c r="AX53" s="134" t="str">
        <f>киллометраж!A52</f>
        <v>Порт-Кавказ</v>
      </c>
      <c r="AY53" s="134">
        <f>киллометраж!B52</f>
        <v>235</v>
      </c>
    </row>
    <row r="54" spans="1:51" ht="12.75" customHeight="1">
      <c r="A54" s="350"/>
      <c r="B54" s="135" t="s">
        <v>412</v>
      </c>
      <c r="C54" s="310" t="s">
        <v>420</v>
      </c>
      <c r="D54" s="241"/>
      <c r="E54" s="209">
        <f>IF(D54&gt;0,1,0)</f>
        <v>0</v>
      </c>
      <c r="F54" s="135"/>
      <c r="G54" s="225"/>
      <c r="H54" s="158">
        <f>VLOOKUP(D54,$AJ$3:$AK$50,2,0)</f>
        <v>0</v>
      </c>
      <c r="I54" s="266">
        <f t="shared" si="6"/>
        <v>0</v>
      </c>
      <c r="J54" s="279"/>
      <c r="K54" s="127"/>
      <c r="L54" s="127"/>
      <c r="M54" s="127"/>
      <c r="N54" s="127"/>
      <c r="O54" s="127"/>
      <c r="P54" s="280"/>
      <c r="Q54" s="127"/>
      <c r="R54" s="219" t="e">
        <f>#REF!</f>
        <v>#REF!</v>
      </c>
      <c r="S54" s="220" t="e">
        <f>#REF!</f>
        <v>#REF!</v>
      </c>
      <c r="T54" s="131" t="str">
        <f>'цены на стекло'!A56</f>
        <v>резка «Плетёнка» б/ц</v>
      </c>
      <c r="U54" s="132">
        <f>'цены на стекло'!B56</f>
        <v>1482</v>
      </c>
      <c r="V54" s="133">
        <f>полировка!A55</f>
        <v>0</v>
      </c>
      <c r="W54" s="133">
        <f>полировка!B55</f>
        <v>0</v>
      </c>
      <c r="X54" s="133">
        <f>сверл!A55</f>
        <v>0</v>
      </c>
      <c r="Y54" s="133">
        <f>сверл!B55</f>
        <v>0</v>
      </c>
      <c r="Z54" s="133">
        <f>склейка!A55</f>
        <v>0</v>
      </c>
      <c r="AA54" s="133">
        <f>склейка!B55</f>
        <v>0</v>
      </c>
      <c r="AB54" s="134">
        <f>закалка!A55</f>
        <v>0</v>
      </c>
      <c r="AC54" s="134">
        <f>закалка!B55</f>
        <v>0</v>
      </c>
      <c r="AD54" s="134">
        <f>'уф печать'!A54</f>
        <v>0</v>
      </c>
      <c r="AE54" s="135">
        <f>'уф печать'!B54</f>
        <v>0</v>
      </c>
      <c r="AF54" s="134">
        <f>'нанесение пленки'!A55</f>
        <v>0</v>
      </c>
      <c r="AG54" s="136">
        <f>'нанесение пленки'!B55</f>
        <v>0</v>
      </c>
      <c r="AH54" s="134">
        <f>'песк обраб'!A55</f>
        <v>0</v>
      </c>
      <c r="AI54" s="134">
        <f>'песк обраб'!B55</f>
        <v>0</v>
      </c>
      <c r="AJ54" s="134">
        <f>'доп услуги'!A55</f>
        <v>0</v>
      </c>
      <c r="AK54" s="134">
        <f>'доп услуги'!B55</f>
        <v>0</v>
      </c>
      <c r="AT54" s="221">
        <f>склейка!A55</f>
        <v>0</v>
      </c>
      <c r="AU54" s="222">
        <f>склейка!B55</f>
        <v>0</v>
      </c>
      <c r="AV54" s="221">
        <f>упаковка!A55</f>
        <v>0</v>
      </c>
      <c r="AW54" s="222">
        <f>упаковка!B55</f>
        <v>0</v>
      </c>
      <c r="AX54" s="134" t="str">
        <f>киллометраж!A53</f>
        <v>Приморско-Ахтарск</v>
      </c>
      <c r="AY54" s="134">
        <f>киллометраж!B53</f>
        <v>160</v>
      </c>
    </row>
    <row r="55" spans="1:51" ht="12.75" customHeight="1">
      <c r="A55" s="350"/>
      <c r="B55" s="135" t="s">
        <v>139</v>
      </c>
      <c r="C55" s="310" t="s">
        <v>423</v>
      </c>
      <c r="D55" s="241"/>
      <c r="E55" s="209">
        <f>IF(D55&gt;0,1,0)</f>
        <v>0</v>
      </c>
      <c r="F55" s="135"/>
      <c r="G55" s="225"/>
      <c r="H55" s="158">
        <f>VLOOKUP(D55,$AJ$3:$AK$50,2,0)</f>
        <v>0</v>
      </c>
      <c r="I55" s="266">
        <f t="shared" si="6"/>
        <v>0</v>
      </c>
      <c r="J55" s="279"/>
      <c r="K55" s="127"/>
      <c r="L55" s="127"/>
      <c r="M55" s="127"/>
      <c r="N55" s="127"/>
      <c r="O55" s="127"/>
      <c r="P55" s="280"/>
      <c r="Q55" s="127"/>
      <c r="R55" s="219" t="e">
        <f>#REF!</f>
        <v>#REF!</v>
      </c>
      <c r="S55" s="220" t="e">
        <f>#REF!</f>
        <v>#REF!</v>
      </c>
      <c r="T55" s="131" t="str">
        <f>'цены на стекло'!A57</f>
        <v>резка «Бамбук» б/ц</v>
      </c>
      <c r="U55" s="132">
        <f>'цены на стекло'!B57</f>
        <v>1350</v>
      </c>
      <c r="V55" s="133">
        <f>полировка!A56</f>
        <v>0</v>
      </c>
      <c r="W55" s="133">
        <f>полировка!B56</f>
        <v>0</v>
      </c>
      <c r="X55" s="133">
        <f>сверл!A56</f>
        <v>0</v>
      </c>
      <c r="Y55" s="133">
        <f>сверл!B56</f>
        <v>0</v>
      </c>
      <c r="Z55" s="133">
        <f>склейка!A56</f>
        <v>0</v>
      </c>
      <c r="AA55" s="133">
        <f>склейка!B56</f>
        <v>0</v>
      </c>
      <c r="AB55" s="134">
        <f>закалка!A56</f>
        <v>0</v>
      </c>
      <c r="AC55" s="134">
        <f>закалка!B56</f>
        <v>0</v>
      </c>
      <c r="AD55" s="134">
        <f>'уф печать'!A55</f>
        <v>0</v>
      </c>
      <c r="AE55" s="135">
        <f>'уф печать'!B55</f>
        <v>0</v>
      </c>
      <c r="AF55" s="134">
        <f>'нанесение пленки'!A56</f>
        <v>0</v>
      </c>
      <c r="AG55" s="136">
        <f>'нанесение пленки'!B56</f>
        <v>0</v>
      </c>
      <c r="AH55" s="134">
        <f>'песк обраб'!A56</f>
        <v>0</v>
      </c>
      <c r="AI55" s="134">
        <f>'песк обраб'!B56</f>
        <v>0</v>
      </c>
      <c r="AJ55" s="134">
        <f>'доп услуги'!A56</f>
        <v>0</v>
      </c>
      <c r="AK55" s="134">
        <f>'доп услуги'!B56</f>
        <v>0</v>
      </c>
      <c r="AT55" s="221">
        <f>склейка!A56</f>
        <v>0</v>
      </c>
      <c r="AU55" s="222">
        <f>склейка!B56</f>
        <v>0</v>
      </c>
      <c r="AV55" s="221">
        <f>упаковка!A56</f>
        <v>0</v>
      </c>
      <c r="AW55" s="222">
        <f>упаковка!B56</f>
        <v>0</v>
      </c>
      <c r="AX55" s="134" t="str">
        <f>киллометраж!A54</f>
        <v>Пятигорск</v>
      </c>
      <c r="AY55" s="134">
        <f>киллометраж!B54</f>
        <v>480</v>
      </c>
    </row>
    <row r="56" spans="1:51" ht="12.75" customHeight="1">
      <c r="A56" s="350"/>
      <c r="B56" s="135" t="s">
        <v>140</v>
      </c>
      <c r="C56" s="310" t="s">
        <v>424</v>
      </c>
      <c r="D56" s="241"/>
      <c r="E56" s="158">
        <f>VLOOKUP(D56,$AX$3:$AY$76,2,0)</f>
        <v>0</v>
      </c>
      <c r="F56" s="135"/>
      <c r="G56" s="225">
        <f>IF(D56="            Доставка вне города",E56,0)</f>
        <v>0</v>
      </c>
      <c r="H56" s="158">
        <f>'доп услуги'!B9</f>
        <v>25</v>
      </c>
      <c r="I56" s="266">
        <f t="shared" si="6"/>
        <v>0</v>
      </c>
      <c r="J56" s="279"/>
      <c r="K56" s="127"/>
      <c r="L56" s="127"/>
      <c r="M56" s="127"/>
      <c r="N56" s="127"/>
      <c r="O56" s="127"/>
      <c r="P56" s="280"/>
      <c r="Q56" s="127"/>
      <c r="R56" s="219" t="e">
        <f>#REF!</f>
        <v>#REF!</v>
      </c>
      <c r="S56" s="220" t="e">
        <f>#REF!</f>
        <v>#REF!</v>
      </c>
      <c r="T56" s="131" t="str">
        <f>'цены на стекло'!A58</f>
        <v>резка «Бамбук» бронза</v>
      </c>
      <c r="U56" s="132">
        <f>'цены на стекло'!B58</f>
        <v>1450</v>
      </c>
      <c r="V56" s="133">
        <f>полировка!A57</f>
        <v>0</v>
      </c>
      <c r="W56" s="133">
        <f>полировка!B57</f>
        <v>0</v>
      </c>
      <c r="X56" s="133">
        <f>сверл!A57</f>
        <v>0</v>
      </c>
      <c r="Y56" s="133">
        <f>сверл!B57</f>
        <v>0</v>
      </c>
      <c r="Z56" s="133">
        <f>склейка!A57</f>
        <v>0</v>
      </c>
      <c r="AA56" s="133">
        <f>склейка!B57</f>
        <v>0</v>
      </c>
      <c r="AB56" s="134">
        <f>закалка!A57</f>
        <v>0</v>
      </c>
      <c r="AC56" s="134">
        <f>закалка!B57</f>
        <v>0</v>
      </c>
      <c r="AD56" s="134">
        <f>'уф печать'!A56</f>
        <v>0</v>
      </c>
      <c r="AE56" s="135">
        <f>'уф печать'!B56</f>
        <v>0</v>
      </c>
      <c r="AF56" s="134">
        <f>'нанесение пленки'!A57</f>
        <v>0</v>
      </c>
      <c r="AG56" s="136">
        <f>'нанесение пленки'!B57</f>
        <v>0</v>
      </c>
      <c r="AH56" s="134">
        <f>'песк обраб'!A57</f>
        <v>0</v>
      </c>
      <c r="AI56" s="134">
        <f>'песк обраб'!B57</f>
        <v>0</v>
      </c>
      <c r="AJ56" s="134">
        <f>'доп услуги'!A57</f>
        <v>0</v>
      </c>
      <c r="AK56" s="134">
        <f>'доп услуги'!B57</f>
        <v>0</v>
      </c>
      <c r="AT56" s="221">
        <f>склейка!A57</f>
        <v>0</v>
      </c>
      <c r="AU56" s="222">
        <f>склейка!B57</f>
        <v>0</v>
      </c>
      <c r="AV56" s="221">
        <f>упаковка!A57</f>
        <v>0</v>
      </c>
      <c r="AW56" s="222">
        <f>упаковка!B57</f>
        <v>0</v>
      </c>
      <c r="AX56" s="134" t="str">
        <f>киллометраж!A55</f>
        <v>Ростов-на-Дону</v>
      </c>
      <c r="AY56" s="134">
        <f>киллометраж!B55</f>
        <v>300</v>
      </c>
    </row>
    <row r="57" spans="1:51" ht="12.75" customHeight="1">
      <c r="A57" s="350"/>
      <c r="B57" s="135" t="s">
        <v>141</v>
      </c>
      <c r="C57" s="310" t="s">
        <v>425</v>
      </c>
      <c r="D57" s="241"/>
      <c r="E57" s="210"/>
      <c r="F57" s="227" t="s">
        <v>142</v>
      </c>
      <c r="G57" s="225"/>
      <c r="H57" s="158">
        <f>VLOOKUP(D57,$AJ$3:$AK$50,2,0)</f>
        <v>0</v>
      </c>
      <c r="I57" s="266">
        <f t="shared" si="6"/>
        <v>0</v>
      </c>
      <c r="J57" s="279"/>
      <c r="K57" s="127"/>
      <c r="L57" s="127"/>
      <c r="M57" s="127"/>
      <c r="N57" s="127"/>
      <c r="O57" s="127"/>
      <c r="P57" s="280"/>
      <c r="Q57" s="127"/>
      <c r="R57" s="219" t="e">
        <f>#REF!</f>
        <v>#REF!</v>
      </c>
      <c r="S57" s="220" t="e">
        <f>#REF!</f>
        <v>#REF!</v>
      </c>
      <c r="T57" s="131" t="str">
        <f>'цены на стекло'!A59</f>
        <v>резка «Пунто» б/ц</v>
      </c>
      <c r="U57" s="132">
        <f>'цены на стекло'!B59</f>
        <v>1350</v>
      </c>
      <c r="V57" s="133">
        <f>полировка!A58</f>
        <v>0</v>
      </c>
      <c r="W57" s="133">
        <f>полировка!B58</f>
        <v>0</v>
      </c>
      <c r="X57" s="133">
        <f>сверл!A58</f>
        <v>0</v>
      </c>
      <c r="Y57" s="133">
        <f>сверл!B58</f>
        <v>0</v>
      </c>
      <c r="Z57" s="133">
        <f>склейка!A58</f>
        <v>0</v>
      </c>
      <c r="AA57" s="133">
        <f>склейка!B58</f>
        <v>0</v>
      </c>
      <c r="AB57" s="134">
        <f>закалка!A58</f>
        <v>0</v>
      </c>
      <c r="AC57" s="134">
        <f>закалка!B58</f>
        <v>0</v>
      </c>
      <c r="AD57" s="134">
        <f>'уф печать'!A57</f>
        <v>0</v>
      </c>
      <c r="AE57" s="135">
        <f>'уф печать'!B57</f>
        <v>0</v>
      </c>
      <c r="AF57" s="134">
        <f>'нанесение пленки'!A58</f>
        <v>0</v>
      </c>
      <c r="AG57" s="136">
        <f>'нанесение пленки'!B58</f>
        <v>0</v>
      </c>
      <c r="AH57" s="134">
        <f>'песк обраб'!A58</f>
        <v>0</v>
      </c>
      <c r="AI57" s="134">
        <f>'песк обраб'!B58</f>
        <v>0</v>
      </c>
      <c r="AJ57" s="134">
        <f>'доп услуги'!A58</f>
        <v>0</v>
      </c>
      <c r="AK57" s="134">
        <f>'доп услуги'!B58</f>
        <v>0</v>
      </c>
      <c r="AT57" s="221">
        <f>склейка!A58</f>
        <v>0</v>
      </c>
      <c r="AU57" s="222">
        <f>склейка!B58</f>
        <v>0</v>
      </c>
      <c r="AV57" s="221">
        <f>упаковка!A58</f>
        <v>0</v>
      </c>
      <c r="AW57" s="222">
        <f>упаковка!B58</f>
        <v>0</v>
      </c>
      <c r="AX57" s="134" t="str">
        <f>киллометраж!A56</f>
        <v>Сальск</v>
      </c>
      <c r="AY57" s="134">
        <f>киллометраж!B56</f>
        <v>270</v>
      </c>
    </row>
    <row r="58" spans="1:51" ht="12.75" customHeight="1">
      <c r="A58" s="350"/>
      <c r="B58" s="244"/>
      <c r="C58" s="311" t="s">
        <v>426</v>
      </c>
      <c r="D58" s="311"/>
      <c r="E58" s="210"/>
      <c r="F58" s="135"/>
      <c r="G58" s="225"/>
      <c r="H58" s="158"/>
      <c r="I58" s="266">
        <f t="shared" si="6"/>
        <v>0</v>
      </c>
      <c r="J58" s="279"/>
      <c r="K58" s="127"/>
      <c r="L58" s="127"/>
      <c r="M58" s="127"/>
      <c r="N58" s="127"/>
      <c r="O58" s="127"/>
      <c r="P58" s="280"/>
      <c r="Q58" s="127"/>
      <c r="R58" s="219" t="e">
        <f>#REF!</f>
        <v>#REF!</v>
      </c>
      <c r="S58" s="220" t="e">
        <f>#REF!</f>
        <v>#REF!</v>
      </c>
      <c r="T58" s="131" t="str">
        <f>'цены на стекло'!A60</f>
        <v>резка «Пунто» бронза</v>
      </c>
      <c r="U58" s="132">
        <f>'цены на стекло'!B60</f>
        <v>1450</v>
      </c>
      <c r="V58" s="133">
        <f>полировка!A59</f>
        <v>0</v>
      </c>
      <c r="W58" s="133">
        <f>полировка!B59</f>
        <v>0</v>
      </c>
      <c r="X58" s="133">
        <f>сверл!A59</f>
        <v>0</v>
      </c>
      <c r="Y58" s="133">
        <f>сверл!B59</f>
        <v>0</v>
      </c>
      <c r="Z58" s="133">
        <f>склейка!A59</f>
        <v>0</v>
      </c>
      <c r="AA58" s="133">
        <f>склейка!B59</f>
        <v>0</v>
      </c>
      <c r="AB58" s="134">
        <f>закалка!A59</f>
        <v>0</v>
      </c>
      <c r="AC58" s="134">
        <f>закалка!B59</f>
        <v>0</v>
      </c>
      <c r="AD58" s="134">
        <f>'уф печать'!A58</f>
        <v>0</v>
      </c>
      <c r="AE58" s="135">
        <f>'уф печать'!B58</f>
        <v>0</v>
      </c>
      <c r="AF58" s="134">
        <f>'нанесение пленки'!A59</f>
        <v>0</v>
      </c>
      <c r="AG58" s="136">
        <f>'нанесение пленки'!B59</f>
        <v>0</v>
      </c>
      <c r="AH58" s="134">
        <f>'песк обраб'!A59</f>
        <v>0</v>
      </c>
      <c r="AI58" s="134">
        <f>'песк обраб'!B59</f>
        <v>0</v>
      </c>
      <c r="AJ58" s="134">
        <f>'доп услуги'!A59</f>
        <v>0</v>
      </c>
      <c r="AK58" s="134">
        <f>'доп услуги'!B59</f>
        <v>0</v>
      </c>
      <c r="AT58" s="221">
        <f>склейка!A59</f>
        <v>0</v>
      </c>
      <c r="AU58" s="222">
        <f>склейка!B59</f>
        <v>0</v>
      </c>
      <c r="AV58" s="221">
        <f>упаковка!A59</f>
        <v>0</v>
      </c>
      <c r="AW58" s="222">
        <f>упаковка!B59</f>
        <v>0</v>
      </c>
      <c r="AX58" s="134" t="str">
        <f>киллометраж!A57</f>
        <v>Славянск-на-Кубани</v>
      </c>
      <c r="AY58" s="134">
        <f>киллометраж!B57</f>
        <v>90</v>
      </c>
    </row>
    <row r="59" spans="1:51" ht="12.75" customHeight="1">
      <c r="A59" s="350"/>
      <c r="B59" s="244"/>
      <c r="C59" s="311" t="s">
        <v>426</v>
      </c>
      <c r="D59" s="311"/>
      <c r="E59" s="210"/>
      <c r="F59" s="135"/>
      <c r="G59" s="225"/>
      <c r="H59" s="158"/>
      <c r="I59" s="266">
        <f t="shared" si="6"/>
        <v>0</v>
      </c>
      <c r="J59" s="279"/>
      <c r="K59" s="127"/>
      <c r="L59" s="127"/>
      <c r="M59" s="127"/>
      <c r="N59" s="127"/>
      <c r="O59" s="127"/>
      <c r="P59" s="280"/>
      <c r="Q59" s="127"/>
      <c r="R59" s="219" t="e">
        <f>#REF!</f>
        <v>#REF!</v>
      </c>
      <c r="S59" s="220" t="e">
        <f>#REF!</f>
        <v>#REF!</v>
      </c>
      <c r="T59" s="131" t="str">
        <f>'цены на стекло'!A61</f>
        <v>резка «Флутис» б/ц</v>
      </c>
      <c r="U59" s="132">
        <f>'цены на стекло'!B61</f>
        <v>2170</v>
      </c>
      <c r="V59" s="133">
        <f>полировка!A60</f>
        <v>0</v>
      </c>
      <c r="W59" s="133">
        <f>полировка!B60</f>
        <v>0</v>
      </c>
      <c r="X59" s="133">
        <f>сверл!A60</f>
        <v>0</v>
      </c>
      <c r="Y59" s="133">
        <f>сверл!B60</f>
        <v>0</v>
      </c>
      <c r="Z59" s="133">
        <f>склейка!A60</f>
        <v>0</v>
      </c>
      <c r="AA59" s="133">
        <f>склейка!B60</f>
        <v>0</v>
      </c>
      <c r="AB59" s="134">
        <f>закалка!A60</f>
        <v>0</v>
      </c>
      <c r="AC59" s="134">
        <f>закалка!B60</f>
        <v>0</v>
      </c>
      <c r="AD59" s="134">
        <f>'уф печать'!A59</f>
        <v>0</v>
      </c>
      <c r="AE59" s="135">
        <f>'уф печать'!B59</f>
        <v>0</v>
      </c>
      <c r="AF59" s="134">
        <f>'нанесение пленки'!A60</f>
        <v>0</v>
      </c>
      <c r="AG59" s="136">
        <f>'нанесение пленки'!B60</f>
        <v>0</v>
      </c>
      <c r="AH59" s="134">
        <f>'песк обраб'!A60</f>
        <v>0</v>
      </c>
      <c r="AI59" s="134">
        <f>'песк обраб'!B60</f>
        <v>0</v>
      </c>
      <c r="AJ59" s="134">
        <f>'доп услуги'!A60</f>
        <v>0</v>
      </c>
      <c r="AK59" s="134">
        <f>'доп услуги'!B60</f>
        <v>0</v>
      </c>
      <c r="AT59" s="221">
        <f>склейка!A60</f>
        <v>0</v>
      </c>
      <c r="AU59" s="222">
        <f>склейка!B60</f>
        <v>0</v>
      </c>
      <c r="AV59" s="221">
        <f>упаковка!A60</f>
        <v>0</v>
      </c>
      <c r="AW59" s="222">
        <f>упаковка!B60</f>
        <v>0</v>
      </c>
      <c r="AX59" s="134" t="str">
        <f>киллометраж!A58</f>
        <v>Сочи</v>
      </c>
      <c r="AY59" s="134">
        <f>киллометраж!B58</f>
        <v>300</v>
      </c>
    </row>
    <row r="60" spans="1:51" ht="12.75" customHeight="1">
      <c r="A60" s="350"/>
      <c r="B60" s="244"/>
      <c r="C60" s="311" t="s">
        <v>426</v>
      </c>
      <c r="D60" s="311"/>
      <c r="E60" s="210"/>
      <c r="F60" s="135"/>
      <c r="G60" s="225"/>
      <c r="H60" s="158"/>
      <c r="I60" s="266">
        <f t="shared" si="6"/>
        <v>0</v>
      </c>
      <c r="J60" s="279"/>
      <c r="K60" s="127"/>
      <c r="L60" s="127"/>
      <c r="M60" s="127"/>
      <c r="N60" s="127"/>
      <c r="O60" s="127"/>
      <c r="P60" s="280"/>
      <c r="Q60" s="127"/>
      <c r="R60" s="219" t="e">
        <f>#REF!</f>
        <v>#REF!</v>
      </c>
      <c r="S60" s="220" t="e">
        <f>#REF!</f>
        <v>#REF!</v>
      </c>
      <c r="T60" s="131" t="str">
        <f>'цены на стекло'!A62</f>
        <v>резка «Ниагара» бронза</v>
      </c>
      <c r="U60" s="132">
        <f>'цены на стекло'!B62</f>
        <v>855</v>
      </c>
      <c r="V60" s="133">
        <f>полировка!A61</f>
        <v>0</v>
      </c>
      <c r="W60" s="133">
        <f>полировка!B61</f>
        <v>0</v>
      </c>
      <c r="X60" s="133">
        <f>сверл!A61</f>
        <v>0</v>
      </c>
      <c r="Y60" s="133">
        <f>сверл!B61</f>
        <v>0</v>
      </c>
      <c r="Z60" s="133">
        <f>склейка!A61</f>
        <v>0</v>
      </c>
      <c r="AA60" s="133">
        <f>склейка!B61</f>
        <v>0</v>
      </c>
      <c r="AB60" s="134">
        <f>закалка!A61</f>
        <v>0</v>
      </c>
      <c r="AC60" s="134">
        <f>закалка!B61</f>
        <v>0</v>
      </c>
      <c r="AD60" s="134">
        <f>'уф печать'!A60</f>
        <v>0</v>
      </c>
      <c r="AE60" s="135">
        <f>'уф печать'!B60</f>
        <v>0</v>
      </c>
      <c r="AF60" s="134">
        <f>'нанесение пленки'!A61</f>
        <v>0</v>
      </c>
      <c r="AG60" s="136">
        <f>'нанесение пленки'!B61</f>
        <v>0</v>
      </c>
      <c r="AH60" s="134">
        <f>'песк обраб'!A61</f>
        <v>0</v>
      </c>
      <c r="AI60" s="134">
        <f>'песк обраб'!B61</f>
        <v>0</v>
      </c>
      <c r="AJ60" s="134">
        <f>'доп услуги'!A61</f>
        <v>0</v>
      </c>
      <c r="AK60" s="134">
        <f>'доп услуги'!B61</f>
        <v>0</v>
      </c>
      <c r="AT60" s="221">
        <f>склейка!A61</f>
        <v>0</v>
      </c>
      <c r="AU60" s="222">
        <f>склейка!B61</f>
        <v>0</v>
      </c>
      <c r="AV60" s="221">
        <f>упаковка!A61</f>
        <v>0</v>
      </c>
      <c r="AW60" s="222">
        <f>упаковка!B61</f>
        <v>0</v>
      </c>
      <c r="AX60" s="134" t="str">
        <f>киллометраж!A59</f>
        <v>Ставрополь</v>
      </c>
      <c r="AY60" s="134">
        <f>киллометраж!B59</f>
        <v>350</v>
      </c>
    </row>
    <row r="61" spans="1:51" ht="12.75" customHeight="1">
      <c r="A61" s="350"/>
      <c r="B61" s="244"/>
      <c r="C61" s="311" t="s">
        <v>426</v>
      </c>
      <c r="D61" s="311"/>
      <c r="E61" s="210"/>
      <c r="F61" s="135"/>
      <c r="G61" s="225"/>
      <c r="H61" s="158"/>
      <c r="I61" s="266">
        <f t="shared" si="6"/>
        <v>0</v>
      </c>
      <c r="J61" s="279"/>
      <c r="K61" s="127"/>
      <c r="L61" s="127"/>
      <c r="M61" s="127"/>
      <c r="N61" s="127"/>
      <c r="O61" s="127"/>
      <c r="P61" s="280"/>
      <c r="Q61" s="127"/>
      <c r="R61" s="219" t="e">
        <f>#REF!</f>
        <v>#REF!</v>
      </c>
      <c r="S61" s="220" t="e">
        <f>#REF!</f>
        <v>#REF!</v>
      </c>
      <c r="T61" s="131" t="str">
        <f>'цены на стекло'!A63</f>
        <v>резка «Вулкан» б/ц</v>
      </c>
      <c r="U61" s="132">
        <f>'цены на стекло'!B63</f>
        <v>1350</v>
      </c>
      <c r="V61" s="133">
        <f>полировка!A62</f>
        <v>0</v>
      </c>
      <c r="W61" s="133">
        <f>полировка!B62</f>
        <v>0</v>
      </c>
      <c r="X61" s="133">
        <f>сверл!A62</f>
        <v>0</v>
      </c>
      <c r="Y61" s="133">
        <f>сверл!B62</f>
        <v>0</v>
      </c>
      <c r="Z61" s="133">
        <f>склейка!A62</f>
        <v>0</v>
      </c>
      <c r="AA61" s="133">
        <f>склейка!B62</f>
        <v>0</v>
      </c>
      <c r="AB61" s="134">
        <f>закалка!A62</f>
        <v>0</v>
      </c>
      <c r="AC61" s="134">
        <f>закалка!B62</f>
        <v>0</v>
      </c>
      <c r="AD61" s="134">
        <f>'уф печать'!A61</f>
        <v>0</v>
      </c>
      <c r="AE61" s="135">
        <f>'уф печать'!B61</f>
        <v>0</v>
      </c>
      <c r="AF61" s="134">
        <f>'нанесение пленки'!A62</f>
        <v>0</v>
      </c>
      <c r="AG61" s="136">
        <f>'нанесение пленки'!B62</f>
        <v>0</v>
      </c>
      <c r="AH61" s="134">
        <f>'песк обраб'!A62</f>
        <v>0</v>
      </c>
      <c r="AI61" s="134">
        <f>'песк обраб'!B62</f>
        <v>0</v>
      </c>
      <c r="AJ61" s="134">
        <f>'доп услуги'!A62</f>
        <v>0</v>
      </c>
      <c r="AK61" s="134">
        <f>'доп услуги'!B62</f>
        <v>0</v>
      </c>
      <c r="AT61" s="221">
        <f>склейка!A62</f>
        <v>0</v>
      </c>
      <c r="AU61" s="222">
        <f>склейка!B62</f>
        <v>0</v>
      </c>
      <c r="AV61" s="221">
        <f>упаковка!A62</f>
        <v>0</v>
      </c>
      <c r="AW61" s="222">
        <f>упаковка!B62</f>
        <v>0</v>
      </c>
      <c r="AX61" s="134" t="str">
        <f>киллометраж!A60</f>
        <v>Староминская</v>
      </c>
      <c r="AY61" s="134">
        <f>киллометраж!B60</f>
        <v>190</v>
      </c>
    </row>
    <row r="62" spans="1:51" ht="12.75" customHeight="1">
      <c r="A62" s="350"/>
      <c r="B62" s="135" t="s">
        <v>25</v>
      </c>
      <c r="C62" s="311" t="s">
        <v>426</v>
      </c>
      <c r="D62" s="311"/>
      <c r="E62" s="210"/>
      <c r="F62" s="135"/>
      <c r="G62" s="225"/>
      <c r="H62" s="158"/>
      <c r="I62" s="266">
        <f t="shared" si="6"/>
        <v>0</v>
      </c>
      <c r="J62" s="279"/>
      <c r="K62" s="127"/>
      <c r="L62" s="127"/>
      <c r="M62" s="127"/>
      <c r="N62" s="127"/>
      <c r="O62" s="127"/>
      <c r="P62" s="280"/>
      <c r="Q62" s="127"/>
      <c r="R62" s="219" t="e">
        <f>#REF!</f>
        <v>#REF!</v>
      </c>
      <c r="S62" s="220" t="e">
        <f>#REF!</f>
        <v>#REF!</v>
      </c>
      <c r="T62" s="131" t="str">
        <f>'цены на стекло'!A64</f>
        <v>резка «Вукан» бронза</v>
      </c>
      <c r="U62" s="132">
        <f>'цены на стекло'!B64</f>
        <v>1450</v>
      </c>
      <c r="V62" s="133">
        <f>полировка!A63</f>
        <v>0</v>
      </c>
      <c r="W62" s="133">
        <f>полировка!B63</f>
        <v>0</v>
      </c>
      <c r="X62" s="133">
        <f>сверл!A63</f>
        <v>0</v>
      </c>
      <c r="Y62" s="133">
        <f>сверл!B63</f>
        <v>0</v>
      </c>
      <c r="Z62" s="133">
        <f>склейка!A63</f>
        <v>0</v>
      </c>
      <c r="AA62" s="133">
        <f>склейка!B63</f>
        <v>0</v>
      </c>
      <c r="AB62" s="134">
        <f>закалка!A63</f>
        <v>0</v>
      </c>
      <c r="AC62" s="134">
        <f>закалка!B63</f>
        <v>0</v>
      </c>
      <c r="AD62" s="134">
        <f>'уф печать'!A62</f>
        <v>0</v>
      </c>
      <c r="AE62" s="135">
        <f>'уф печать'!B62</f>
        <v>0</v>
      </c>
      <c r="AF62" s="134">
        <f>'нанесение пленки'!A63</f>
        <v>0</v>
      </c>
      <c r="AG62" s="136">
        <f>'нанесение пленки'!B63</f>
        <v>0</v>
      </c>
      <c r="AH62" s="134">
        <f>'песк обраб'!A63</f>
        <v>0</v>
      </c>
      <c r="AI62" s="134">
        <f>'песк обраб'!B63</f>
        <v>0</v>
      </c>
      <c r="AJ62" s="134">
        <f>'доп услуги'!A63</f>
        <v>0</v>
      </c>
      <c r="AK62" s="134">
        <f>'доп услуги'!B63</f>
        <v>0</v>
      </c>
      <c r="AT62" s="221">
        <f>склейка!A63</f>
        <v>0</v>
      </c>
      <c r="AU62" s="222">
        <f>склейка!B63</f>
        <v>0</v>
      </c>
      <c r="AV62" s="221">
        <f>упаковка!A63</f>
        <v>0</v>
      </c>
      <c r="AW62" s="222">
        <f>упаковка!B63</f>
        <v>0</v>
      </c>
      <c r="AX62" s="134" t="str">
        <f>киллометраж!A61</f>
        <v>Старощербиновская</v>
      </c>
      <c r="AY62" s="134">
        <f>киллометраж!B61</f>
        <v>225</v>
      </c>
    </row>
    <row r="63" spans="1:51" ht="12.75" customHeight="1" thickBot="1">
      <c r="A63" s="351"/>
      <c r="B63" s="267"/>
      <c r="C63" s="311" t="s">
        <v>426</v>
      </c>
      <c r="D63" s="311"/>
      <c r="E63" s="210"/>
      <c r="F63" s="135"/>
      <c r="G63" s="225"/>
      <c r="H63" s="158"/>
      <c r="I63" s="266">
        <f t="shared" si="6"/>
        <v>0</v>
      </c>
      <c r="J63" s="279"/>
      <c r="K63" s="127"/>
      <c r="L63" s="127"/>
      <c r="M63" s="127"/>
      <c r="N63" s="127"/>
      <c r="O63" s="127"/>
      <c r="P63" s="280"/>
      <c r="Q63" s="127"/>
      <c r="R63" s="219" t="e">
        <f>#REF!</f>
        <v>#REF!</v>
      </c>
      <c r="S63" s="220" t="e">
        <f>#REF!</f>
        <v>#REF!</v>
      </c>
      <c r="T63" s="131" t="str">
        <f>'цены на стекло'!A65</f>
        <v>резка «Гранит» б/ц</v>
      </c>
      <c r="U63" s="132">
        <f>'цены на стекло'!B65</f>
        <v>1350</v>
      </c>
      <c r="V63" s="133">
        <f>полировка!A64</f>
        <v>0</v>
      </c>
      <c r="W63" s="133">
        <f>полировка!B64</f>
        <v>0</v>
      </c>
      <c r="X63" s="133">
        <f>сверл!A64</f>
        <v>0</v>
      </c>
      <c r="Y63" s="133">
        <f>сверл!B64</f>
        <v>0</v>
      </c>
      <c r="Z63" s="133">
        <f>склейка!A64</f>
        <v>0</v>
      </c>
      <c r="AA63" s="133">
        <f>склейка!B64</f>
        <v>0</v>
      </c>
      <c r="AB63" s="134">
        <f>закалка!A64</f>
        <v>0</v>
      </c>
      <c r="AC63" s="134">
        <f>закалка!B64</f>
        <v>0</v>
      </c>
      <c r="AD63" s="134">
        <f>'уф печать'!A63</f>
        <v>0</v>
      </c>
      <c r="AE63" s="135">
        <f>'уф печать'!B63</f>
        <v>0</v>
      </c>
      <c r="AF63" s="134">
        <f>'нанесение пленки'!A64</f>
        <v>0</v>
      </c>
      <c r="AG63" s="136">
        <f>'нанесение пленки'!B64</f>
        <v>0</v>
      </c>
      <c r="AH63" s="134">
        <f>'песк обраб'!A64</f>
        <v>0</v>
      </c>
      <c r="AI63" s="134">
        <f>'песк обраб'!B64</f>
        <v>0</v>
      </c>
      <c r="AJ63" s="134">
        <f>'доп услуги'!A64</f>
        <v>0</v>
      </c>
      <c r="AK63" s="134">
        <f>'доп услуги'!B64</f>
        <v>0</v>
      </c>
      <c r="AT63" s="221">
        <f>склейка!A64</f>
        <v>0</v>
      </c>
      <c r="AU63" s="222">
        <f>склейка!B64</f>
        <v>0</v>
      </c>
      <c r="AV63" s="221">
        <f>упаковка!A64</f>
        <v>0</v>
      </c>
      <c r="AW63" s="222">
        <f>упаковка!B64</f>
        <v>0</v>
      </c>
      <c r="AX63" s="134" t="str">
        <f>киллометраж!A62</f>
        <v>Тбилисская</v>
      </c>
      <c r="AY63" s="134">
        <f>киллометраж!B62</f>
        <v>105</v>
      </c>
    </row>
    <row r="64" spans="1:51" ht="12.75" customHeight="1">
      <c r="A64" s="253"/>
      <c r="B64" s="244"/>
      <c r="C64" s="311" t="s">
        <v>426</v>
      </c>
      <c r="D64" s="311"/>
      <c r="E64" s="210"/>
      <c r="F64" s="135"/>
      <c r="G64" s="225"/>
      <c r="H64" s="158"/>
      <c r="I64" s="266">
        <f t="shared" si="6"/>
        <v>0</v>
      </c>
      <c r="J64" s="279"/>
      <c r="K64" s="127"/>
      <c r="L64" s="127"/>
      <c r="M64" s="127"/>
      <c r="N64" s="127"/>
      <c r="O64" s="127"/>
      <c r="P64" s="280"/>
      <c r="Q64" s="127"/>
      <c r="R64" s="219" t="e">
        <f>#REF!</f>
        <v>#REF!</v>
      </c>
      <c r="S64" s="220" t="e">
        <f>#REF!</f>
        <v>#REF!</v>
      </c>
      <c r="T64" s="131" t="str">
        <f>'цены на стекло'!A66</f>
        <v>резка «Гранит» бронза</v>
      </c>
      <c r="U64" s="132">
        <f>'цены на стекло'!B66</f>
        <v>1450</v>
      </c>
      <c r="V64" s="133">
        <f>полировка!A65</f>
        <v>0</v>
      </c>
      <c r="W64" s="133">
        <f>полировка!B65</f>
        <v>0</v>
      </c>
      <c r="X64" s="133">
        <f>сверл!A65</f>
        <v>0</v>
      </c>
      <c r="Y64" s="133">
        <f>сверл!B65</f>
        <v>0</v>
      </c>
      <c r="Z64" s="133">
        <f>склейка!A65</f>
        <v>0</v>
      </c>
      <c r="AA64" s="133">
        <f>склейка!B65</f>
        <v>0</v>
      </c>
      <c r="AB64" s="134">
        <f>закалка!A65</f>
        <v>0</v>
      </c>
      <c r="AC64" s="134">
        <f>закалка!B65</f>
        <v>0</v>
      </c>
      <c r="AD64" s="134">
        <f>'уф печать'!A64</f>
        <v>0</v>
      </c>
      <c r="AE64" s="135">
        <f>'уф печать'!B64</f>
        <v>0</v>
      </c>
      <c r="AF64" s="134">
        <f>'нанесение пленки'!A65</f>
        <v>0</v>
      </c>
      <c r="AG64" s="136">
        <f>'нанесение пленки'!B65</f>
        <v>0</v>
      </c>
      <c r="AH64" s="134">
        <f>'песк обраб'!A65</f>
        <v>0</v>
      </c>
      <c r="AI64" s="134">
        <f>'песк обраб'!B65</f>
        <v>0</v>
      </c>
      <c r="AJ64" s="134">
        <f>'доп услуги'!A65</f>
        <v>0</v>
      </c>
      <c r="AK64" s="134">
        <f>'доп услуги'!B65</f>
        <v>0</v>
      </c>
      <c r="AT64" s="221">
        <f>склейка!A65</f>
        <v>0</v>
      </c>
      <c r="AU64" s="222">
        <f>склейка!B65</f>
        <v>0</v>
      </c>
      <c r="AV64" s="221">
        <f>упаковка!A65</f>
        <v>0</v>
      </c>
      <c r="AW64" s="222">
        <f>упаковка!B65</f>
        <v>0</v>
      </c>
      <c r="AX64" s="134" t="str">
        <f>киллометраж!A63</f>
        <v>Темрюк</v>
      </c>
      <c r="AY64" s="134">
        <f>киллометраж!B63</f>
        <v>155</v>
      </c>
    </row>
    <row r="65" spans="1:51" ht="12.75" customHeight="1">
      <c r="A65" s="253"/>
      <c r="B65" s="247"/>
      <c r="C65" s="311" t="s">
        <v>426</v>
      </c>
      <c r="D65" s="311"/>
      <c r="E65" s="210"/>
      <c r="F65" s="135"/>
      <c r="G65" s="225"/>
      <c r="H65" s="158"/>
      <c r="I65" s="266">
        <f t="shared" si="6"/>
        <v>0</v>
      </c>
      <c r="J65" s="279"/>
      <c r="K65" s="127"/>
      <c r="L65" s="127"/>
      <c r="M65" s="127"/>
      <c r="N65" s="127"/>
      <c r="O65" s="127"/>
      <c r="P65" s="280"/>
      <c r="Q65" s="127"/>
      <c r="R65" s="219" t="e">
        <f>#REF!</f>
        <v>#REF!</v>
      </c>
      <c r="S65" s="220" t="e">
        <f>#REF!</f>
        <v>#REF!</v>
      </c>
      <c r="T65" s="131" t="str">
        <f>'цены на стекло'!A67</f>
        <v>резка «Дали» б/ц</v>
      </c>
      <c r="U65" s="132">
        <f>'цены на стекло'!B67</f>
        <v>1482</v>
      </c>
      <c r="V65" s="133">
        <f>полировка!A66</f>
        <v>0</v>
      </c>
      <c r="W65" s="133">
        <f>полировка!B66</f>
        <v>0</v>
      </c>
      <c r="X65" s="133">
        <f>сверл!A66</f>
        <v>0</v>
      </c>
      <c r="Y65" s="133">
        <f>сверл!B66</f>
        <v>0</v>
      </c>
      <c r="Z65" s="133">
        <f>склейка!A66</f>
        <v>0</v>
      </c>
      <c r="AA65" s="133">
        <f>склейка!B66</f>
        <v>0</v>
      </c>
      <c r="AB65" s="134">
        <f>закалка!A66</f>
        <v>0</v>
      </c>
      <c r="AC65" s="134">
        <f>закалка!B66</f>
        <v>0</v>
      </c>
      <c r="AD65" s="134">
        <f>'уф печать'!A65</f>
        <v>0</v>
      </c>
      <c r="AE65" s="135">
        <f>'уф печать'!B65</f>
        <v>0</v>
      </c>
      <c r="AF65" s="134">
        <f>'нанесение пленки'!A66</f>
        <v>0</v>
      </c>
      <c r="AG65" s="136">
        <f>'нанесение пленки'!B66</f>
        <v>0</v>
      </c>
      <c r="AH65" s="134">
        <f>'песк обраб'!A66</f>
        <v>0</v>
      </c>
      <c r="AI65" s="134">
        <f>'песк обраб'!B66</f>
        <v>0</v>
      </c>
      <c r="AJ65" s="134">
        <f>'доп услуги'!A66</f>
        <v>0</v>
      </c>
      <c r="AK65" s="134">
        <f>'доп услуги'!B66</f>
        <v>0</v>
      </c>
      <c r="AT65" s="221">
        <f>склейка!A66</f>
        <v>0</v>
      </c>
      <c r="AU65" s="222">
        <f>склейка!B66</f>
        <v>0</v>
      </c>
      <c r="AV65" s="221">
        <f>упаковка!A66</f>
        <v>0</v>
      </c>
      <c r="AW65" s="222">
        <f>упаковка!B66</f>
        <v>0</v>
      </c>
      <c r="AX65" s="134" t="str">
        <f>киллометраж!A64</f>
        <v>Тимашевск</v>
      </c>
      <c r="AY65" s="134">
        <f>киллометраж!B64</f>
        <v>73</v>
      </c>
    </row>
    <row r="66" spans="1:51" ht="12.75" customHeight="1" thickBot="1">
      <c r="A66" s="274"/>
      <c r="B66" s="275"/>
      <c r="C66" s="311" t="s">
        <v>426</v>
      </c>
      <c r="D66" s="311"/>
      <c r="E66" s="210"/>
      <c r="F66" s="135"/>
      <c r="G66" s="225"/>
      <c r="H66" s="158"/>
      <c r="I66" s="266">
        <f t="shared" si="6"/>
        <v>0</v>
      </c>
      <c r="J66" s="279"/>
      <c r="K66" s="127"/>
      <c r="L66" s="127"/>
      <c r="M66" s="127"/>
      <c r="N66" s="127"/>
      <c r="O66" s="127"/>
      <c r="P66" s="280"/>
      <c r="Q66" s="127"/>
      <c r="R66" s="219" t="e">
        <f>#REF!</f>
        <v>#REF!</v>
      </c>
      <c r="S66" s="220" t="e">
        <f>#REF!</f>
        <v>#REF!</v>
      </c>
      <c r="T66" s="131" t="str">
        <f>'цены на стекло'!A68</f>
        <v>резка «Диамант» б/ц</v>
      </c>
      <c r="U66" s="132">
        <f>'цены на стекло'!B68</f>
        <v>770</v>
      </c>
      <c r="V66" s="133">
        <f>полировка!A67</f>
        <v>0</v>
      </c>
      <c r="W66" s="133">
        <f>полировка!B67</f>
        <v>0</v>
      </c>
      <c r="X66" s="133">
        <f>сверл!A67</f>
        <v>0</v>
      </c>
      <c r="Y66" s="133">
        <f>сверл!B67</f>
        <v>0</v>
      </c>
      <c r="Z66" s="133">
        <f>склейка!A67</f>
        <v>0</v>
      </c>
      <c r="AA66" s="133">
        <f>склейка!B67</f>
        <v>0</v>
      </c>
      <c r="AB66" s="134">
        <f>закалка!A67</f>
        <v>0</v>
      </c>
      <c r="AC66" s="134">
        <f>закалка!B67</f>
        <v>0</v>
      </c>
      <c r="AD66" s="134">
        <f>'уф печать'!A66</f>
        <v>0</v>
      </c>
      <c r="AE66" s="135">
        <f>'уф печать'!B66</f>
        <v>0</v>
      </c>
      <c r="AF66" s="134">
        <f>'нанесение пленки'!A67</f>
        <v>0</v>
      </c>
      <c r="AG66" s="136">
        <f>'нанесение пленки'!B67</f>
        <v>0</v>
      </c>
      <c r="AH66" s="134">
        <f>'песк обраб'!A67</f>
        <v>0</v>
      </c>
      <c r="AI66" s="134">
        <f>'песк обраб'!B67</f>
        <v>0</v>
      </c>
      <c r="AJ66" s="134">
        <f>'доп услуги'!A67</f>
        <v>0</v>
      </c>
      <c r="AK66" s="134">
        <f>'доп услуги'!B67</f>
        <v>0</v>
      </c>
      <c r="AT66" s="221">
        <f>склейка!A67</f>
        <v>0</v>
      </c>
      <c r="AU66" s="222">
        <f>склейка!B67</f>
        <v>0</v>
      </c>
      <c r="AV66" s="221">
        <f>упаковка!A67</f>
        <v>0</v>
      </c>
      <c r="AW66" s="222">
        <f>упаковка!B67</f>
        <v>0</v>
      </c>
      <c r="AX66" s="134" t="str">
        <f>киллометраж!A65</f>
        <v>Тихорецк</v>
      </c>
      <c r="AY66" s="134">
        <f>киллометраж!B65</f>
        <v>140</v>
      </c>
    </row>
    <row r="67" spans="1:51" ht="12.75" customHeight="1">
      <c r="A67" s="251"/>
      <c r="B67" s="242"/>
      <c r="C67" s="311" t="s">
        <v>426</v>
      </c>
      <c r="D67" s="311"/>
      <c r="E67" s="210"/>
      <c r="F67" s="135"/>
      <c r="G67" s="225"/>
      <c r="H67" s="158"/>
      <c r="I67" s="266">
        <f t="shared" si="6"/>
        <v>0</v>
      </c>
      <c r="J67" s="279"/>
      <c r="K67" s="127"/>
      <c r="L67" s="127"/>
      <c r="M67" s="127"/>
      <c r="N67" s="127"/>
      <c r="O67" s="127"/>
      <c r="P67" s="280"/>
      <c r="Q67" s="127"/>
      <c r="R67" s="219" t="e">
        <f>#REF!</f>
        <v>#REF!</v>
      </c>
      <c r="S67" s="220" t="e">
        <f>#REF!</f>
        <v>#REF!</v>
      </c>
      <c r="T67" s="131" t="str">
        <f>'цены на стекло'!A69</f>
        <v>резка «Диамант» золото</v>
      </c>
      <c r="U67" s="132">
        <f>'цены на стекло'!B69</f>
        <v>850</v>
      </c>
      <c r="V67" s="133">
        <f>полировка!A68</f>
        <v>0</v>
      </c>
      <c r="W67" s="133">
        <f>полировка!B68</f>
        <v>0</v>
      </c>
      <c r="X67" s="133">
        <f>сверл!A68</f>
        <v>0</v>
      </c>
      <c r="Y67" s="133">
        <f>сверл!B68</f>
        <v>0</v>
      </c>
      <c r="Z67" s="133">
        <f>склейка!A68</f>
        <v>0</v>
      </c>
      <c r="AA67" s="133">
        <f>склейка!B68</f>
        <v>0</v>
      </c>
      <c r="AB67" s="134">
        <f>закалка!A68</f>
        <v>0</v>
      </c>
      <c r="AC67" s="134">
        <f>закалка!B68</f>
        <v>0</v>
      </c>
      <c r="AD67" s="134">
        <f>'уф печать'!A67</f>
        <v>0</v>
      </c>
      <c r="AE67" s="135">
        <f>'уф печать'!B67</f>
        <v>0</v>
      </c>
      <c r="AF67" s="134">
        <f>'нанесение пленки'!A68</f>
        <v>0</v>
      </c>
      <c r="AG67" s="136">
        <f>'нанесение пленки'!B68</f>
        <v>0</v>
      </c>
      <c r="AH67" s="134">
        <f>'песк обраб'!A68</f>
        <v>0</v>
      </c>
      <c r="AI67" s="134">
        <f>'песк обраб'!B68</f>
        <v>0</v>
      </c>
      <c r="AJ67" s="134">
        <f>'доп услуги'!A68</f>
        <v>0</v>
      </c>
      <c r="AK67" s="134">
        <f>'доп услуги'!B68</f>
        <v>0</v>
      </c>
      <c r="AT67" s="221">
        <f>склейка!A68</f>
        <v>0</v>
      </c>
      <c r="AU67" s="222">
        <f>склейка!B68</f>
        <v>0</v>
      </c>
      <c r="AV67" s="221">
        <f>упаковка!A68</f>
        <v>0</v>
      </c>
      <c r="AW67" s="222">
        <f>упаковка!B68</f>
        <v>0</v>
      </c>
      <c r="AX67" s="134" t="str">
        <f>киллометраж!A66</f>
        <v>Тульский</v>
      </c>
      <c r="AY67" s="134">
        <f>киллометраж!B66</f>
        <v>175</v>
      </c>
    </row>
    <row r="68" spans="3:51" ht="11.25" customHeight="1">
      <c r="C68" s="311" t="s">
        <v>426</v>
      </c>
      <c r="D68" s="311"/>
      <c r="E68" s="210"/>
      <c r="F68" s="135"/>
      <c r="G68" s="225"/>
      <c r="H68" s="158"/>
      <c r="I68" s="266">
        <f t="shared" si="6"/>
        <v>0</v>
      </c>
      <c r="J68" s="279"/>
      <c r="K68" s="127"/>
      <c r="L68" s="127"/>
      <c r="M68" s="127"/>
      <c r="N68" s="127"/>
      <c r="O68" s="127"/>
      <c r="P68" s="280"/>
      <c r="Q68" s="127"/>
      <c r="R68" s="219" t="e">
        <f>#REF!</f>
        <v>#REF!</v>
      </c>
      <c r="S68" s="220" t="e">
        <f>#REF!</f>
        <v>#REF!</v>
      </c>
      <c r="T68" s="131" t="str">
        <f>'цены на стекло'!A70</f>
        <v>резка «Шиншила» бронза</v>
      </c>
      <c r="U68" s="132">
        <f>'цены на стекло'!B70</f>
        <v>1026</v>
      </c>
      <c r="V68" s="133">
        <f>полировка!A69</f>
        <v>0</v>
      </c>
      <c r="W68" s="133">
        <f>полировка!B69</f>
        <v>0</v>
      </c>
      <c r="X68" s="133">
        <f>сверл!A69</f>
        <v>0</v>
      </c>
      <c r="Y68" s="133">
        <f>сверл!B69</f>
        <v>0</v>
      </c>
      <c r="Z68" s="133">
        <f>склейка!A69</f>
        <v>0</v>
      </c>
      <c r="AA68" s="133">
        <f>склейка!B69</f>
        <v>0</v>
      </c>
      <c r="AB68" s="134">
        <f>закалка!A69</f>
        <v>0</v>
      </c>
      <c r="AC68" s="134">
        <f>закалка!B69</f>
        <v>0</v>
      </c>
      <c r="AD68" s="134">
        <f>'уф печать'!A68</f>
        <v>0</v>
      </c>
      <c r="AE68" s="135">
        <f>'уф печать'!B68</f>
        <v>0</v>
      </c>
      <c r="AF68" s="134">
        <f>'нанесение пленки'!A69</f>
        <v>0</v>
      </c>
      <c r="AG68" s="136">
        <f>'нанесение пленки'!B69</f>
        <v>0</v>
      </c>
      <c r="AH68" s="134">
        <f>'песк обраб'!A69</f>
        <v>0</v>
      </c>
      <c r="AI68" s="134">
        <f>'песк обраб'!B69</f>
        <v>0</v>
      </c>
      <c r="AJ68" s="134">
        <f>'доп услуги'!A69</f>
        <v>0</v>
      </c>
      <c r="AK68" s="134">
        <f>'доп услуги'!B69</f>
        <v>0</v>
      </c>
      <c r="AT68" s="221">
        <f>склейка!A69</f>
        <v>0</v>
      </c>
      <c r="AU68" s="222">
        <f>склейка!B69</f>
        <v>0</v>
      </c>
      <c r="AV68" s="221">
        <f>упаковка!A69</f>
        <v>0</v>
      </c>
      <c r="AW68" s="222">
        <f>упаковка!B69</f>
        <v>0</v>
      </c>
      <c r="AX68" s="134" t="str">
        <f>киллометраж!A67</f>
        <v>Усть-Лабинск</v>
      </c>
      <c r="AY68" s="134">
        <f>киллометраж!B67</f>
        <v>65</v>
      </c>
    </row>
    <row r="69" spans="3:51" ht="12.75" customHeight="1">
      <c r="C69" s="311" t="s">
        <v>426</v>
      </c>
      <c r="D69" s="311"/>
      <c r="E69" s="210"/>
      <c r="F69" s="135"/>
      <c r="G69" s="225"/>
      <c r="H69" s="158"/>
      <c r="I69" s="266">
        <f t="shared" si="6"/>
        <v>0</v>
      </c>
      <c r="J69" s="279"/>
      <c r="K69" s="127"/>
      <c r="L69" s="127"/>
      <c r="M69" s="127"/>
      <c r="N69" s="127"/>
      <c r="O69" s="127"/>
      <c r="P69" s="280"/>
      <c r="Q69" s="127"/>
      <c r="R69" s="219" t="e">
        <f>#REF!</f>
        <v>#REF!</v>
      </c>
      <c r="S69" s="220" t="e">
        <f>#REF!</f>
        <v>#REF!</v>
      </c>
      <c r="T69" s="131" t="str">
        <f>'цены на стекло'!A71</f>
        <v>лакобель</v>
      </c>
      <c r="U69" s="132">
        <f>'цены на стекло'!B71</f>
        <v>0</v>
      </c>
      <c r="V69" s="133">
        <f>полировка!A70</f>
        <v>0</v>
      </c>
      <c r="W69" s="133">
        <f>полировка!B70</f>
        <v>0</v>
      </c>
      <c r="X69" s="133">
        <f>сверл!A70</f>
        <v>0</v>
      </c>
      <c r="Y69" s="133">
        <f>сверл!B70</f>
        <v>0</v>
      </c>
      <c r="Z69" s="133">
        <f>склейка!A70</f>
        <v>0</v>
      </c>
      <c r="AA69" s="133">
        <f>склейка!B70</f>
        <v>0</v>
      </c>
      <c r="AB69" s="134">
        <f>закалка!A70</f>
        <v>0</v>
      </c>
      <c r="AC69" s="134">
        <f>закалка!B70</f>
        <v>0</v>
      </c>
      <c r="AD69" s="134">
        <f>'уф печать'!A69</f>
        <v>0</v>
      </c>
      <c r="AE69" s="135">
        <f>'уф печать'!B69</f>
        <v>0</v>
      </c>
      <c r="AF69" s="134">
        <f>'нанесение пленки'!A70</f>
        <v>0</v>
      </c>
      <c r="AG69" s="136">
        <f>'нанесение пленки'!B70</f>
        <v>0</v>
      </c>
      <c r="AH69" s="134">
        <f>'песк обраб'!A70</f>
        <v>0</v>
      </c>
      <c r="AI69" s="134">
        <f>'песк обраб'!B70</f>
        <v>0</v>
      </c>
      <c r="AJ69" s="134">
        <f>'доп услуги'!A70</f>
        <v>0</v>
      </c>
      <c r="AK69" s="134">
        <f>'доп услуги'!B70</f>
        <v>0</v>
      </c>
      <c r="AT69" s="221">
        <f>склейка!A70</f>
        <v>0</v>
      </c>
      <c r="AU69" s="222">
        <f>склейка!B70</f>
        <v>0</v>
      </c>
      <c r="AV69" s="221">
        <f>упаковка!A70</f>
        <v>0</v>
      </c>
      <c r="AW69" s="222">
        <f>упаковка!B70</f>
        <v>0</v>
      </c>
      <c r="AX69" s="134" t="str">
        <f>киллометраж!A68</f>
        <v>Хадыженск</v>
      </c>
      <c r="AY69" s="134">
        <f>киллометраж!B68</f>
        <v>165</v>
      </c>
    </row>
    <row r="70" spans="3:51" ht="12.75" customHeight="1">
      <c r="C70" s="311" t="s">
        <v>426</v>
      </c>
      <c r="D70" s="311"/>
      <c r="E70" s="210"/>
      <c r="F70" s="135"/>
      <c r="G70" s="225"/>
      <c r="H70" s="158"/>
      <c r="I70" s="266">
        <f t="shared" si="6"/>
        <v>0</v>
      </c>
      <c r="J70" s="279"/>
      <c r="K70" s="127"/>
      <c r="L70" s="127"/>
      <c r="M70" s="127"/>
      <c r="N70" s="127"/>
      <c r="O70" s="127"/>
      <c r="P70" s="280"/>
      <c r="Q70" s="127"/>
      <c r="R70" s="219" t="e">
        <f>#REF!</f>
        <v>#REF!</v>
      </c>
      <c r="S70" s="220" t="e">
        <f>#REF!</f>
        <v>#REF!</v>
      </c>
      <c r="T70" s="131" t="str">
        <f>'цены на стекло'!A72</f>
        <v>резка Белый (9010)</v>
      </c>
      <c r="U70" s="132">
        <f>'цены на стекло'!B72</f>
        <v>1650</v>
      </c>
      <c r="V70" s="133">
        <f>полировка!A71</f>
        <v>0</v>
      </c>
      <c r="W70" s="133">
        <f>полировка!B71</f>
        <v>0</v>
      </c>
      <c r="X70" s="133">
        <f>сверл!A71</f>
        <v>0</v>
      </c>
      <c r="Y70" s="133">
        <f>сверл!B71</f>
        <v>0</v>
      </c>
      <c r="Z70" s="133">
        <f>склейка!A71</f>
        <v>0</v>
      </c>
      <c r="AA70" s="133">
        <f>склейка!B71</f>
        <v>0</v>
      </c>
      <c r="AB70" s="134">
        <f>закалка!A71</f>
        <v>0</v>
      </c>
      <c r="AC70" s="134">
        <f>закалка!B71</f>
        <v>0</v>
      </c>
      <c r="AD70" s="134">
        <f>'уф печать'!A70</f>
        <v>0</v>
      </c>
      <c r="AE70" s="135">
        <f>'уф печать'!B70</f>
        <v>0</v>
      </c>
      <c r="AF70" s="134">
        <f>'нанесение пленки'!A71</f>
        <v>0</v>
      </c>
      <c r="AG70" s="136">
        <f>'нанесение пленки'!B71</f>
        <v>0</v>
      </c>
      <c r="AH70" s="134">
        <f>'песк обраб'!A71</f>
        <v>0</v>
      </c>
      <c r="AI70" s="134">
        <f>'песк обраб'!B71</f>
        <v>0</v>
      </c>
      <c r="AJ70" s="134">
        <f>'доп услуги'!A71</f>
        <v>0</v>
      </c>
      <c r="AK70" s="134">
        <f>'доп услуги'!B71</f>
        <v>0</v>
      </c>
      <c r="AT70" s="221">
        <f>склейка!A71</f>
        <v>0</v>
      </c>
      <c r="AU70" s="222">
        <f>склейка!B71</f>
        <v>0</v>
      </c>
      <c r="AV70" s="221">
        <f>упаковка!A71</f>
        <v>0</v>
      </c>
      <c r="AW70" s="222">
        <f>упаковка!B71</f>
        <v>0</v>
      </c>
      <c r="AX70" s="134" t="str">
        <f>киллометраж!A69</f>
        <v>Шовгеновский</v>
      </c>
      <c r="AY70" s="134">
        <f>киллометраж!B69</f>
        <v>130</v>
      </c>
    </row>
    <row r="71" spans="3:51" ht="12.75" customHeight="1">
      <c r="C71" s="310" t="s">
        <v>25</v>
      </c>
      <c r="D71" s="241"/>
      <c r="E71" s="209">
        <f>IF(D71&gt;0,1,0)</f>
        <v>0</v>
      </c>
      <c r="F71" s="135"/>
      <c r="G71" s="225"/>
      <c r="H71" s="208">
        <v>3000</v>
      </c>
      <c r="I71" s="266"/>
      <c r="J71" s="279"/>
      <c r="K71" s="127"/>
      <c r="L71" s="127"/>
      <c r="M71" s="127"/>
      <c r="N71" s="127"/>
      <c r="O71" s="127"/>
      <c r="P71" s="280"/>
      <c r="Q71" s="127"/>
      <c r="R71" s="219" t="e">
        <f>#REF!</f>
        <v>#REF!</v>
      </c>
      <c r="S71" s="220" t="e">
        <f>#REF!</f>
        <v>#REF!</v>
      </c>
      <c r="T71" s="131" t="str">
        <f>'цены на стекло'!A73</f>
        <v>резка Черный (9005)</v>
      </c>
      <c r="U71" s="132">
        <f>'цены на стекло'!B73</f>
        <v>1650</v>
      </c>
      <c r="V71" s="133">
        <f>полировка!A72</f>
        <v>0</v>
      </c>
      <c r="W71" s="133">
        <f>полировка!B72</f>
        <v>0</v>
      </c>
      <c r="X71" s="133">
        <f>сверл!A72</f>
        <v>0</v>
      </c>
      <c r="Y71" s="133">
        <f>сверл!B72</f>
        <v>0</v>
      </c>
      <c r="Z71" s="133">
        <f>склейка!A72</f>
        <v>0</v>
      </c>
      <c r="AA71" s="133">
        <f>склейка!B72</f>
        <v>0</v>
      </c>
      <c r="AB71" s="134">
        <f>закалка!A72</f>
        <v>0</v>
      </c>
      <c r="AC71" s="134">
        <f>закалка!B72</f>
        <v>0</v>
      </c>
      <c r="AD71" s="134">
        <f>'уф печать'!A71</f>
        <v>0</v>
      </c>
      <c r="AE71" s="135">
        <f>'уф печать'!B71</f>
        <v>0</v>
      </c>
      <c r="AF71" s="134">
        <f>'нанесение пленки'!A72</f>
        <v>0</v>
      </c>
      <c r="AG71" s="136">
        <f>'нанесение пленки'!B72</f>
        <v>0</v>
      </c>
      <c r="AH71" s="134">
        <f>'песк обраб'!A72</f>
        <v>0</v>
      </c>
      <c r="AI71" s="134">
        <f>'песк обраб'!B72</f>
        <v>0</v>
      </c>
      <c r="AJ71" s="134">
        <f>'доп услуги'!A72</f>
        <v>0</v>
      </c>
      <c r="AK71" s="134">
        <f>'доп услуги'!B72</f>
        <v>0</v>
      </c>
      <c r="AT71" s="221">
        <f>склейка!A72</f>
        <v>0</v>
      </c>
      <c r="AU71" s="222">
        <f>склейка!B72</f>
        <v>0</v>
      </c>
      <c r="AV71" s="221">
        <f>упаковка!A72</f>
        <v>0</v>
      </c>
      <c r="AW71" s="222">
        <f>упаковка!B72</f>
        <v>0</v>
      </c>
      <c r="AX71" s="134">
        <f>киллометраж!A70</f>
        <v>0</v>
      </c>
      <c r="AY71" s="134">
        <f>киллометраж!B70</f>
        <v>0</v>
      </c>
    </row>
    <row r="72" spans="3:51" ht="12.75" customHeight="1" thickBot="1">
      <c r="C72" s="268"/>
      <c r="D72" s="329" t="s">
        <v>42</v>
      </c>
      <c r="E72" s="269"/>
      <c r="F72" s="270"/>
      <c r="G72" s="271"/>
      <c r="H72" s="261"/>
      <c r="I72" s="272">
        <f>SUM(I24:I71)</f>
        <v>0</v>
      </c>
      <c r="J72" s="279"/>
      <c r="K72" s="127"/>
      <c r="L72" s="127"/>
      <c r="M72" s="127"/>
      <c r="N72" s="127"/>
      <c r="O72" s="127"/>
      <c r="P72" s="280"/>
      <c r="Q72" s="127"/>
      <c r="R72" s="219" t="e">
        <f>#REF!</f>
        <v>#REF!</v>
      </c>
      <c r="S72" s="220" t="e">
        <f>#REF!</f>
        <v>#REF!</v>
      </c>
      <c r="T72" s="131" t="str">
        <f>'цены на стекло'!A74</f>
        <v>резка Светло-бежевый (1015)</v>
      </c>
      <c r="U72" s="132">
        <f>'цены на стекло'!B74</f>
        <v>1750</v>
      </c>
      <c r="V72" s="133">
        <f>полировка!A73</f>
        <v>0</v>
      </c>
      <c r="W72" s="133">
        <f>полировка!B73</f>
        <v>0</v>
      </c>
      <c r="X72" s="133">
        <f>сверл!A73</f>
        <v>0</v>
      </c>
      <c r="Y72" s="133">
        <f>сверл!B73</f>
        <v>0</v>
      </c>
      <c r="Z72" s="133">
        <f>склейка!A73</f>
        <v>0</v>
      </c>
      <c r="AA72" s="133">
        <f>склейка!B73</f>
        <v>0</v>
      </c>
      <c r="AB72" s="134">
        <f>закалка!A73</f>
        <v>0</v>
      </c>
      <c r="AC72" s="134">
        <f>закалка!B73</f>
        <v>0</v>
      </c>
      <c r="AD72" s="134">
        <f>'уф печать'!A72</f>
        <v>0</v>
      </c>
      <c r="AE72" s="135">
        <f>'уф печать'!B72</f>
        <v>0</v>
      </c>
      <c r="AF72" s="134">
        <f>'нанесение пленки'!A73</f>
        <v>0</v>
      </c>
      <c r="AG72" s="136">
        <f>'нанесение пленки'!B73</f>
        <v>0</v>
      </c>
      <c r="AH72" s="134">
        <f>'песк обраб'!A73</f>
        <v>0</v>
      </c>
      <c r="AI72" s="134">
        <f>'песк обраб'!B73</f>
        <v>0</v>
      </c>
      <c r="AJ72" s="134">
        <f>'доп услуги'!A73</f>
        <v>0</v>
      </c>
      <c r="AK72" s="134">
        <f>'доп услуги'!B73</f>
        <v>0</v>
      </c>
      <c r="AT72" s="221">
        <f>склейка!A73</f>
        <v>0</v>
      </c>
      <c r="AU72" s="222">
        <f>склейка!B73</f>
        <v>0</v>
      </c>
      <c r="AV72" s="221">
        <f>упаковка!A73</f>
        <v>0</v>
      </c>
      <c r="AW72" s="222">
        <f>упаковка!B73</f>
        <v>0</v>
      </c>
      <c r="AX72" s="134">
        <f>киллометраж!A71</f>
        <v>0</v>
      </c>
      <c r="AY72" s="134">
        <f>киллометраж!B71</f>
        <v>0</v>
      </c>
    </row>
    <row r="73" spans="3:51" ht="12.75" customHeight="1" thickBot="1">
      <c r="C73" s="213"/>
      <c r="D73" s="206"/>
      <c r="E73" s="206"/>
      <c r="F73" s="206"/>
      <c r="G73" s="206"/>
      <c r="H73" s="206"/>
      <c r="I73" s="206"/>
      <c r="R73" s="219" t="e">
        <f>#REF!</f>
        <v>#REF!</v>
      </c>
      <c r="S73" s="220" t="e">
        <f>#REF!</f>
        <v>#REF!</v>
      </c>
      <c r="T73" s="131" t="str">
        <f>'цены на стекло'!A75</f>
        <v>резка Бежевый классич. (1014)</v>
      </c>
      <c r="U73" s="132">
        <f>'цены на стекло'!B75</f>
        <v>1750</v>
      </c>
      <c r="V73" s="133">
        <f>полировка!A74</f>
        <v>0</v>
      </c>
      <c r="W73" s="133">
        <f>полировка!B74</f>
        <v>0</v>
      </c>
      <c r="X73" s="133">
        <f>сверл!A74</f>
        <v>0</v>
      </c>
      <c r="Y73" s="133">
        <f>сверл!B74</f>
        <v>0</v>
      </c>
      <c r="Z73" s="133">
        <f>склейка!A74</f>
        <v>0</v>
      </c>
      <c r="AA73" s="133">
        <f>склейка!B74</f>
        <v>0</v>
      </c>
      <c r="AB73" s="134">
        <f>закалка!A74</f>
        <v>0</v>
      </c>
      <c r="AC73" s="134">
        <f>закалка!B74</f>
        <v>0</v>
      </c>
      <c r="AD73" s="134">
        <f>'уф печать'!A73</f>
        <v>0</v>
      </c>
      <c r="AE73" s="135">
        <f>'уф печать'!B73</f>
        <v>0</v>
      </c>
      <c r="AF73" s="134">
        <f>'нанесение пленки'!A74</f>
        <v>0</v>
      </c>
      <c r="AG73" s="136">
        <f>'нанесение пленки'!B74</f>
        <v>0</v>
      </c>
      <c r="AH73" s="134">
        <f>'песк обраб'!A74</f>
        <v>0</v>
      </c>
      <c r="AI73" s="134">
        <f>'песк обраб'!B74</f>
        <v>0</v>
      </c>
      <c r="AJ73" s="134">
        <f>'доп услуги'!A74</f>
        <v>0</v>
      </c>
      <c r="AK73" s="134">
        <f>'доп услуги'!B74</f>
        <v>0</v>
      </c>
      <c r="AT73" s="221">
        <f>склейка!A74</f>
        <v>0</v>
      </c>
      <c r="AU73" s="222">
        <f>склейка!B74</f>
        <v>0</v>
      </c>
      <c r="AV73" s="221">
        <f>упаковка!A74</f>
        <v>0</v>
      </c>
      <c r="AW73" s="222">
        <f>упаковка!B74</f>
        <v>0</v>
      </c>
      <c r="AX73" s="134">
        <f>киллометраж!A72</f>
        <v>0</v>
      </c>
      <c r="AY73" s="134">
        <f>киллометраж!B72</f>
        <v>0</v>
      </c>
    </row>
    <row r="74" spans="3:51" ht="12.75" customHeight="1">
      <c r="C74" s="228">
        <f>(I72+Q22)*G74</f>
        <v>0</v>
      </c>
      <c r="D74" s="330" t="s">
        <v>416</v>
      </c>
      <c r="E74" s="332" t="s">
        <v>430</v>
      </c>
      <c r="F74" s="277"/>
      <c r="G74" s="345">
        <v>1</v>
      </c>
      <c r="H74" s="273"/>
      <c r="I74" s="273"/>
      <c r="R74" s="219" t="e">
        <f>#REF!</f>
        <v>#REF!</v>
      </c>
      <c r="S74" s="220" t="e">
        <f>#REF!</f>
        <v>#REF!</v>
      </c>
      <c r="T74" s="131" t="str">
        <f>'цены на стекло'!A76</f>
        <v>резка Коричневый темный (8017)</v>
      </c>
      <c r="U74" s="132">
        <f>'цены на стекло'!B76</f>
        <v>1750</v>
      </c>
      <c r="V74" s="133">
        <f>полировка!A75</f>
        <v>0</v>
      </c>
      <c r="W74" s="133">
        <f>полировка!B75</f>
        <v>0</v>
      </c>
      <c r="X74" s="133">
        <f>сверл!A75</f>
        <v>0</v>
      </c>
      <c r="Y74" s="133">
        <f>сверл!B75</f>
        <v>0</v>
      </c>
      <c r="Z74" s="133">
        <f>склейка!A75</f>
        <v>0</v>
      </c>
      <c r="AA74" s="133">
        <f>склейка!B75</f>
        <v>0</v>
      </c>
      <c r="AB74" s="134">
        <f>закалка!A75</f>
        <v>0</v>
      </c>
      <c r="AC74" s="134">
        <f>закалка!B75</f>
        <v>0</v>
      </c>
      <c r="AD74" s="134">
        <f>'уф печать'!A74</f>
        <v>0</v>
      </c>
      <c r="AE74" s="135">
        <f>'уф печать'!B74</f>
        <v>0</v>
      </c>
      <c r="AF74" s="134">
        <f>'нанесение пленки'!A75</f>
        <v>0</v>
      </c>
      <c r="AG74" s="136">
        <f>'нанесение пленки'!B75</f>
        <v>0</v>
      </c>
      <c r="AH74" s="134">
        <f>'песк обраб'!A75</f>
        <v>0</v>
      </c>
      <c r="AI74" s="134">
        <f>'песк обраб'!B75</f>
        <v>0</v>
      </c>
      <c r="AJ74" s="134">
        <f>'доп услуги'!A75</f>
        <v>0</v>
      </c>
      <c r="AK74" s="134">
        <f>'доп услуги'!B75</f>
        <v>0</v>
      </c>
      <c r="AT74" s="221">
        <f>склейка!A75</f>
        <v>0</v>
      </c>
      <c r="AU74" s="222">
        <f>склейка!B75</f>
        <v>0</v>
      </c>
      <c r="AV74" s="221">
        <f>упаковка!A75</f>
        <v>0</v>
      </c>
      <c r="AW74" s="222">
        <f>упаковка!B75</f>
        <v>0</v>
      </c>
      <c r="AX74" s="134">
        <f>киллометраж!A73</f>
        <v>0</v>
      </c>
      <c r="AY74" s="134">
        <f>киллометраж!B73</f>
        <v>0</v>
      </c>
    </row>
    <row r="75" spans="3:51" ht="12.75" customHeight="1" thickBot="1">
      <c r="C75" s="160">
        <f>IF(D71&gt;0,C74+H71,0)</f>
        <v>0</v>
      </c>
      <c r="D75" s="331">
        <f>IF(C75&gt;0,"с монтажем",0)</f>
        <v>0</v>
      </c>
      <c r="E75" s="333" t="e">
        <f>C74/M22</f>
        <v>#DIV/0!</v>
      </c>
      <c r="F75" s="278"/>
      <c r="G75" s="346"/>
      <c r="H75" s="276"/>
      <c r="I75" s="276"/>
      <c r="R75" s="219" t="e">
        <f>#REF!</f>
        <v>#REF!</v>
      </c>
      <c r="S75" s="220" t="e">
        <f>#REF!</f>
        <v>#REF!</v>
      </c>
      <c r="T75" s="131" t="str">
        <f>'цены на стекло'!A77</f>
        <v>резка Желтый (1601)</v>
      </c>
      <c r="U75" s="132">
        <f>'цены на стекло'!B77</f>
        <v>1938</v>
      </c>
      <c r="V75" s="133">
        <f>полировка!A76</f>
        <v>0</v>
      </c>
      <c r="W75" s="133">
        <f>полировка!B76</f>
        <v>0</v>
      </c>
      <c r="X75" s="133">
        <f>сверл!A76</f>
        <v>0</v>
      </c>
      <c r="Y75" s="133">
        <f>сверл!B76</f>
        <v>0</v>
      </c>
      <c r="Z75" s="133">
        <f>склейка!A76</f>
        <v>0</v>
      </c>
      <c r="AA75" s="133">
        <f>склейка!B76</f>
        <v>0</v>
      </c>
      <c r="AB75" s="134">
        <f>закалка!A76</f>
        <v>0</v>
      </c>
      <c r="AC75" s="134">
        <f>закалка!B76</f>
        <v>0</v>
      </c>
      <c r="AD75" s="134">
        <f>'уф печать'!A75</f>
        <v>0</v>
      </c>
      <c r="AE75" s="135">
        <f>'уф печать'!B75</f>
        <v>0</v>
      </c>
      <c r="AF75" s="134">
        <f>'нанесение пленки'!A76</f>
        <v>0</v>
      </c>
      <c r="AG75" s="136">
        <f>'нанесение пленки'!B76</f>
        <v>0</v>
      </c>
      <c r="AH75" s="134">
        <f>'песк обраб'!A76</f>
        <v>0</v>
      </c>
      <c r="AI75" s="134">
        <f>'песк обраб'!B76</f>
        <v>0</v>
      </c>
      <c r="AJ75" s="134">
        <f>'доп услуги'!A76</f>
        <v>0</v>
      </c>
      <c r="AK75" s="134">
        <f>'доп услуги'!B76</f>
        <v>0</v>
      </c>
      <c r="AT75" s="221">
        <f>склейка!A76</f>
        <v>0</v>
      </c>
      <c r="AU75" s="222">
        <f>склейка!B76</f>
        <v>0</v>
      </c>
      <c r="AV75" s="221">
        <f>упаковка!A76</f>
        <v>0</v>
      </c>
      <c r="AW75" s="222">
        <f>упаковка!B76</f>
        <v>0</v>
      </c>
      <c r="AX75" s="134">
        <f>киллометраж!A74</f>
        <v>0</v>
      </c>
      <c r="AY75" s="134">
        <f>киллометраж!B74</f>
        <v>0</v>
      </c>
    </row>
    <row r="76" spans="3:51" ht="12.75" customHeight="1">
      <c r="C76" s="213"/>
      <c r="D76" s="206"/>
      <c r="E76" s="206"/>
      <c r="F76" s="206"/>
      <c r="G76" s="206"/>
      <c r="H76" s="206"/>
      <c r="I76" s="206"/>
      <c r="R76" s="219" t="e">
        <f>#REF!</f>
        <v>#REF!</v>
      </c>
      <c r="S76" s="220" t="e">
        <f>#REF!</f>
        <v>#REF!</v>
      </c>
      <c r="T76" s="131" t="str">
        <f>'цены на стекло'!A78</f>
        <v>резка Оранжевый классич. (2001)</v>
      </c>
      <c r="U76" s="132">
        <f>'цены на стекло'!B78</f>
        <v>1850</v>
      </c>
      <c r="V76" s="133">
        <f>полировка!A77</f>
        <v>0</v>
      </c>
      <c r="W76" s="133">
        <f>полировка!B77</f>
        <v>0</v>
      </c>
      <c r="X76" s="133">
        <f>сверл!A77</f>
        <v>0</v>
      </c>
      <c r="Y76" s="133">
        <f>сверл!B77</f>
        <v>0</v>
      </c>
      <c r="Z76" s="133">
        <f>склейка!A77</f>
        <v>0</v>
      </c>
      <c r="AA76" s="133">
        <f>склейка!B77</f>
        <v>0</v>
      </c>
      <c r="AB76" s="134">
        <f>закалка!A77</f>
        <v>0</v>
      </c>
      <c r="AC76" s="134">
        <f>закалка!B77</f>
        <v>0</v>
      </c>
      <c r="AD76" s="134">
        <f>'уф печать'!A76</f>
        <v>0</v>
      </c>
      <c r="AE76" s="135">
        <f>'уф печать'!B76</f>
        <v>0</v>
      </c>
      <c r="AF76" s="134">
        <f>'нанесение пленки'!A77</f>
        <v>0</v>
      </c>
      <c r="AG76" s="136">
        <f>'нанесение пленки'!B77</f>
        <v>0</v>
      </c>
      <c r="AH76" s="134">
        <f>'песк обраб'!A77</f>
        <v>0</v>
      </c>
      <c r="AI76" s="134">
        <f>'песк обраб'!B77</f>
        <v>0</v>
      </c>
      <c r="AJ76" s="134">
        <f>'доп услуги'!A77</f>
        <v>0</v>
      </c>
      <c r="AK76" s="134">
        <f>'доп услуги'!B77</f>
        <v>0</v>
      </c>
      <c r="AT76" s="221">
        <f>склейка!A77</f>
        <v>0</v>
      </c>
      <c r="AU76" s="222">
        <f>склейка!B77</f>
        <v>0</v>
      </c>
      <c r="AV76" s="221">
        <f>упаковка!A77</f>
        <v>0</v>
      </c>
      <c r="AW76" s="222">
        <f>упаковка!B77</f>
        <v>0</v>
      </c>
      <c r="AX76" s="134">
        <f>киллометраж!A75</f>
        <v>0</v>
      </c>
      <c r="AY76" s="134">
        <f>киллометраж!B75</f>
        <v>0</v>
      </c>
    </row>
    <row r="77" spans="18:51" ht="12.75" customHeight="1">
      <c r="R77" s="219" t="e">
        <f>#REF!</f>
        <v>#REF!</v>
      </c>
      <c r="S77" s="220" t="e">
        <f>#REF!</f>
        <v>#REF!</v>
      </c>
      <c r="T77" s="131" t="str">
        <f>'цены на стекло'!A89</f>
        <v>резка «Сатин» (6 мм)</v>
      </c>
      <c r="U77" s="132">
        <f>'цены на стекло'!B89</f>
        <v>1550</v>
      </c>
      <c r="V77" s="133">
        <f>полировка!A88</f>
        <v>0</v>
      </c>
      <c r="W77" s="133">
        <f>полировка!B88</f>
        <v>0</v>
      </c>
      <c r="X77" s="133">
        <f>сверл!A88</f>
        <v>0</v>
      </c>
      <c r="Y77" s="133">
        <f>сверл!B88</f>
        <v>0</v>
      </c>
      <c r="Z77" s="133">
        <f>склейка!A88</f>
        <v>0</v>
      </c>
      <c r="AA77" s="133">
        <f>склейка!B88</f>
        <v>0</v>
      </c>
      <c r="AB77" s="134">
        <f>закалка!A88</f>
        <v>0</v>
      </c>
      <c r="AC77" s="134">
        <f>закалка!B88</f>
        <v>0</v>
      </c>
      <c r="AD77" s="134">
        <f>'уф печать'!A87</f>
        <v>0</v>
      </c>
      <c r="AE77" s="135">
        <f>'уф печать'!B87</f>
        <v>0</v>
      </c>
      <c r="AF77" s="134">
        <f>'нанесение пленки'!A88</f>
        <v>0</v>
      </c>
      <c r="AG77" s="136">
        <f>'нанесение пленки'!B88</f>
        <v>0</v>
      </c>
      <c r="AH77" s="134">
        <f>'песк обраб'!A88</f>
        <v>0</v>
      </c>
      <c r="AI77" s="134">
        <f>'песк обраб'!B88</f>
        <v>0</v>
      </c>
      <c r="AJ77" s="134">
        <f>'доп услуги'!A88</f>
        <v>0</v>
      </c>
      <c r="AK77" s="134">
        <f>'доп услуги'!B88</f>
        <v>0</v>
      </c>
      <c r="AT77" s="221">
        <f>склейка!A88</f>
        <v>0</v>
      </c>
      <c r="AU77" s="222">
        <f>склейка!B88</f>
        <v>0</v>
      </c>
      <c r="AV77" s="221">
        <f>упаковка!A88</f>
        <v>0</v>
      </c>
      <c r="AW77" s="222">
        <f>упаковка!B88</f>
        <v>0</v>
      </c>
      <c r="AX77" s="134">
        <f>киллометраж!A86</f>
        <v>0</v>
      </c>
      <c r="AY77" s="134">
        <f>киллометраж!B86</f>
        <v>0</v>
      </c>
    </row>
    <row r="78" spans="18:51" ht="12.75" customHeight="1">
      <c r="R78" s="219" t="e">
        <f>#REF!</f>
        <v>#REF!</v>
      </c>
      <c r="S78" s="220" t="e">
        <f>#REF!</f>
        <v>#REF!</v>
      </c>
      <c r="T78" s="131" t="str">
        <f>'цены на стекло'!A91</f>
        <v>резка «Сатин» (10мм)</v>
      </c>
      <c r="U78" s="132">
        <f>'цены на стекло'!B91</f>
        <v>2450</v>
      </c>
      <c r="V78" s="133">
        <f>полировка!A90</f>
        <v>0</v>
      </c>
      <c r="W78" s="133">
        <f>полировка!B90</f>
        <v>0</v>
      </c>
      <c r="X78" s="133">
        <f>сверл!A90</f>
        <v>0</v>
      </c>
      <c r="Y78" s="133">
        <f>сверл!B90</f>
        <v>0</v>
      </c>
      <c r="Z78" s="133">
        <f>склейка!A90</f>
        <v>0</v>
      </c>
      <c r="AA78" s="133">
        <f>склейка!B90</f>
        <v>0</v>
      </c>
      <c r="AB78" s="134">
        <f>закалка!A90</f>
        <v>0</v>
      </c>
      <c r="AC78" s="134">
        <f>закалка!B90</f>
        <v>0</v>
      </c>
      <c r="AD78" s="134">
        <f>'уф печать'!A89</f>
        <v>0</v>
      </c>
      <c r="AE78" s="135">
        <f>'уф печать'!B89</f>
        <v>0</v>
      </c>
      <c r="AF78" s="134">
        <f>'нанесение пленки'!A90</f>
        <v>0</v>
      </c>
      <c r="AG78" s="136">
        <f>'нанесение пленки'!B90</f>
        <v>0</v>
      </c>
      <c r="AH78" s="134">
        <f>'песк обраб'!A90</f>
        <v>0</v>
      </c>
      <c r="AI78" s="134">
        <f>'песк обраб'!B90</f>
        <v>0</v>
      </c>
      <c r="AJ78" s="134">
        <f>'доп услуги'!A90</f>
        <v>0</v>
      </c>
      <c r="AK78" s="134">
        <f>'доп услуги'!B90</f>
        <v>0</v>
      </c>
      <c r="AT78" s="221">
        <f>склейка!A90</f>
        <v>0</v>
      </c>
      <c r="AU78" s="222">
        <f>склейка!B90</f>
        <v>0</v>
      </c>
      <c r="AV78" s="221">
        <f>упаковка!A90</f>
        <v>0</v>
      </c>
      <c r="AW78" s="222">
        <f>упаковка!B90</f>
        <v>0</v>
      </c>
      <c r="AX78" s="134">
        <f>киллометраж!A88</f>
        <v>0</v>
      </c>
      <c r="AY78" s="134">
        <f>киллометраж!B88</f>
        <v>0</v>
      </c>
    </row>
    <row r="79" spans="18:51" ht="12.75" customHeight="1">
      <c r="R79" s="219" t="e">
        <f>#REF!</f>
        <v>#REF!</v>
      </c>
      <c r="S79" s="220" t="e">
        <f>#REF!</f>
        <v>#REF!</v>
      </c>
      <c r="T79" s="131" t="str">
        <f>'цены на стекло'!A92</f>
        <v>Optiwhite</v>
      </c>
      <c r="U79" s="132">
        <f>'цены на стекло'!B92</f>
        <v>0</v>
      </c>
      <c r="V79" s="133">
        <f>полировка!A91</f>
        <v>0</v>
      </c>
      <c r="W79" s="133">
        <f>полировка!B91</f>
        <v>0</v>
      </c>
      <c r="X79" s="133">
        <f>сверл!A91</f>
        <v>0</v>
      </c>
      <c r="Y79" s="133">
        <f>сверл!B91</f>
        <v>0</v>
      </c>
      <c r="Z79" s="133">
        <f>склейка!A91</f>
        <v>0</v>
      </c>
      <c r="AA79" s="133">
        <f>склейка!B91</f>
        <v>0</v>
      </c>
      <c r="AB79" s="134">
        <f>закалка!A91</f>
        <v>0</v>
      </c>
      <c r="AC79" s="134">
        <f>закалка!B91</f>
        <v>0</v>
      </c>
      <c r="AD79" s="134">
        <f>'уф печать'!A90</f>
        <v>0</v>
      </c>
      <c r="AE79" s="135">
        <f>'уф печать'!B90</f>
        <v>0</v>
      </c>
      <c r="AF79" s="134">
        <f>'нанесение пленки'!A91</f>
        <v>0</v>
      </c>
      <c r="AG79" s="136">
        <f>'нанесение пленки'!B91</f>
        <v>0</v>
      </c>
      <c r="AH79" s="134">
        <f>'песк обраб'!A91</f>
        <v>0</v>
      </c>
      <c r="AI79" s="134">
        <f>'песк обраб'!B91</f>
        <v>0</v>
      </c>
      <c r="AJ79" s="134">
        <f>'доп услуги'!A91</f>
        <v>0</v>
      </c>
      <c r="AK79" s="134">
        <f>'доп услуги'!B91</f>
        <v>0</v>
      </c>
      <c r="AT79" s="221">
        <f>склейка!A91</f>
        <v>0</v>
      </c>
      <c r="AU79" s="222">
        <f>склейка!B91</f>
        <v>0</v>
      </c>
      <c r="AV79" s="221">
        <f>упаковка!A91</f>
        <v>0</v>
      </c>
      <c r="AW79" s="222">
        <f>упаковка!B91</f>
        <v>0</v>
      </c>
      <c r="AX79" s="134">
        <f>киллометраж!A89</f>
        <v>0</v>
      </c>
      <c r="AY79" s="134">
        <f>киллометраж!B89</f>
        <v>0</v>
      </c>
    </row>
    <row r="80" spans="18:51" ht="12.75" customHeight="1">
      <c r="R80" s="219" t="e">
        <f>#REF!</f>
        <v>#REF!</v>
      </c>
      <c r="S80" s="220" t="e">
        <f>#REF!</f>
        <v>#REF!</v>
      </c>
      <c r="T80" s="131" t="str">
        <f>'цены на стекло'!A93</f>
        <v>резка 4 мм Optiwhite</v>
      </c>
      <c r="U80" s="132">
        <f>'цены на стекло'!B93</f>
        <v>1100</v>
      </c>
      <c r="V80" s="133">
        <f>полировка!A92</f>
        <v>0</v>
      </c>
      <c r="W80" s="133">
        <f>полировка!B92</f>
        <v>0</v>
      </c>
      <c r="X80" s="133">
        <f>сверл!A92</f>
        <v>0</v>
      </c>
      <c r="Y80" s="133">
        <f>сверл!B92</f>
        <v>0</v>
      </c>
      <c r="Z80" s="133">
        <f>склейка!A92</f>
        <v>0</v>
      </c>
      <c r="AA80" s="133">
        <f>склейка!B92</f>
        <v>0</v>
      </c>
      <c r="AB80" s="134">
        <f>закалка!A92</f>
        <v>0</v>
      </c>
      <c r="AC80" s="134">
        <f>закалка!B92</f>
        <v>0</v>
      </c>
      <c r="AD80" s="134">
        <f>'уф печать'!A91</f>
        <v>0</v>
      </c>
      <c r="AE80" s="135">
        <f>'уф печать'!B91</f>
        <v>0</v>
      </c>
      <c r="AF80" s="134">
        <f>'нанесение пленки'!A92</f>
        <v>0</v>
      </c>
      <c r="AG80" s="136">
        <f>'нанесение пленки'!B92</f>
        <v>0</v>
      </c>
      <c r="AH80" s="134">
        <f>'песк обраб'!A92</f>
        <v>0</v>
      </c>
      <c r="AI80" s="134">
        <f>'песк обраб'!B92</f>
        <v>0</v>
      </c>
      <c r="AJ80" s="134">
        <f>'доп услуги'!A92</f>
        <v>0</v>
      </c>
      <c r="AK80" s="134">
        <f>'доп услуги'!B92</f>
        <v>0</v>
      </c>
      <c r="AT80" s="221">
        <f>склейка!A92</f>
        <v>0</v>
      </c>
      <c r="AU80" s="222">
        <f>склейка!B92</f>
        <v>0</v>
      </c>
      <c r="AV80" s="221">
        <f>упаковка!A92</f>
        <v>0</v>
      </c>
      <c r="AW80" s="222">
        <f>упаковка!B92</f>
        <v>0</v>
      </c>
      <c r="AX80" s="134">
        <f>киллометраж!A90</f>
        <v>0</v>
      </c>
      <c r="AY80" s="134">
        <f>киллометраж!B90</f>
        <v>0</v>
      </c>
    </row>
    <row r="81" spans="18:51" ht="12.75" customHeight="1">
      <c r="R81" s="219" t="e">
        <f>#REF!</f>
        <v>#REF!</v>
      </c>
      <c r="S81" s="220" t="e">
        <f>#REF!</f>
        <v>#REF!</v>
      </c>
      <c r="T81" s="131" t="str">
        <f>'цены на стекло'!A94</f>
        <v>6 мм Optiwhite</v>
      </c>
      <c r="U81" s="132">
        <f>'цены на стекло'!B94</f>
        <v>1700</v>
      </c>
      <c r="V81" s="133">
        <f>полировка!A93</f>
        <v>0</v>
      </c>
      <c r="W81" s="133">
        <f>полировка!B93</f>
        <v>0</v>
      </c>
      <c r="X81" s="133">
        <f>сверл!A93</f>
        <v>0</v>
      </c>
      <c r="Y81" s="133">
        <f>сверл!B93</f>
        <v>0</v>
      </c>
      <c r="Z81" s="133">
        <f>склейка!A93</f>
        <v>0</v>
      </c>
      <c r="AA81" s="133">
        <f>склейка!B93</f>
        <v>0</v>
      </c>
      <c r="AB81" s="134">
        <f>закалка!A93</f>
        <v>0</v>
      </c>
      <c r="AC81" s="134">
        <f>закалка!B93</f>
        <v>0</v>
      </c>
      <c r="AD81" s="134">
        <f>'уф печать'!A92</f>
        <v>0</v>
      </c>
      <c r="AE81" s="135">
        <f>'уф печать'!B92</f>
        <v>0</v>
      </c>
      <c r="AF81" s="134">
        <f>'нанесение пленки'!A93</f>
        <v>0</v>
      </c>
      <c r="AG81" s="136">
        <f>'нанесение пленки'!B93</f>
        <v>0</v>
      </c>
      <c r="AH81" s="134">
        <f>'песк обраб'!A93</f>
        <v>0</v>
      </c>
      <c r="AI81" s="134">
        <f>'песк обраб'!B93</f>
        <v>0</v>
      </c>
      <c r="AJ81" s="134">
        <f>'доп услуги'!A93</f>
        <v>0</v>
      </c>
      <c r="AK81" s="134">
        <f>'доп услуги'!B93</f>
        <v>0</v>
      </c>
      <c r="AT81" s="221">
        <f>склейка!A93</f>
        <v>0</v>
      </c>
      <c r="AU81" s="222">
        <f>склейка!B93</f>
        <v>0</v>
      </c>
      <c r="AV81" s="221">
        <f>упаковка!A93</f>
        <v>0</v>
      </c>
      <c r="AW81" s="222">
        <f>упаковка!B93</f>
        <v>0</v>
      </c>
      <c r="AX81" s="134">
        <f>киллометраж!A91</f>
        <v>0</v>
      </c>
      <c r="AY81" s="134">
        <f>киллометраж!B91</f>
        <v>0</v>
      </c>
    </row>
    <row r="82" spans="18:51" ht="12.75" customHeight="1">
      <c r="R82" s="219" t="e">
        <f>#REF!</f>
        <v>#REF!</v>
      </c>
      <c r="S82" s="220" t="e">
        <f>#REF!</f>
        <v>#REF!</v>
      </c>
      <c r="T82" s="131" t="str">
        <f>'цены на стекло'!A95</f>
        <v>резка 8 мм Optiwhite</v>
      </c>
      <c r="U82" s="132">
        <f>'цены на стекло'!B95</f>
        <v>2550</v>
      </c>
      <c r="V82" s="133">
        <f>полировка!A94</f>
        <v>0</v>
      </c>
      <c r="W82" s="133">
        <f>полировка!B94</f>
        <v>0</v>
      </c>
      <c r="X82" s="133">
        <f>сверл!A94</f>
        <v>0</v>
      </c>
      <c r="Y82" s="133">
        <f>сверл!B94</f>
        <v>0</v>
      </c>
      <c r="Z82" s="133">
        <f>склейка!A94</f>
        <v>0</v>
      </c>
      <c r="AA82" s="133">
        <f>склейка!B94</f>
        <v>0</v>
      </c>
      <c r="AB82" s="134">
        <f>закалка!A94</f>
        <v>0</v>
      </c>
      <c r="AC82" s="134">
        <f>закалка!B94</f>
        <v>0</v>
      </c>
      <c r="AD82" s="134">
        <f>'уф печать'!A93</f>
        <v>0</v>
      </c>
      <c r="AE82" s="135">
        <f>'уф печать'!B93</f>
        <v>0</v>
      </c>
      <c r="AF82" s="134">
        <f>'нанесение пленки'!A94</f>
        <v>0</v>
      </c>
      <c r="AG82" s="136">
        <f>'нанесение пленки'!B94</f>
        <v>0</v>
      </c>
      <c r="AH82" s="134">
        <f>'песк обраб'!A94</f>
        <v>0</v>
      </c>
      <c r="AI82" s="134">
        <f>'песк обраб'!B94</f>
        <v>0</v>
      </c>
      <c r="AJ82" s="134">
        <f>'доп услуги'!A94</f>
        <v>0</v>
      </c>
      <c r="AK82" s="134">
        <f>'доп услуги'!B94</f>
        <v>0</v>
      </c>
      <c r="AT82" s="221">
        <f>склейка!A94</f>
        <v>0</v>
      </c>
      <c r="AU82" s="222">
        <f>склейка!B94</f>
        <v>0</v>
      </c>
      <c r="AV82" s="221">
        <f>упаковка!A94</f>
        <v>0</v>
      </c>
      <c r="AW82" s="222">
        <f>упаковка!B94</f>
        <v>0</v>
      </c>
      <c r="AX82" s="134">
        <f>киллометраж!A92</f>
        <v>0</v>
      </c>
      <c r="AY82" s="134">
        <f>киллометраж!B92</f>
        <v>0</v>
      </c>
    </row>
    <row r="83" spans="18:51" ht="12.75" customHeight="1">
      <c r="R83" s="219" t="e">
        <f>#REF!</f>
        <v>#REF!</v>
      </c>
      <c r="S83" s="220" t="e">
        <f>#REF!</f>
        <v>#REF!</v>
      </c>
      <c r="T83" s="131" t="str">
        <f>'цены на стекло'!A96</f>
        <v>резка 10 мм Optiwhite</v>
      </c>
      <c r="U83" s="132">
        <f>'цены на стекло'!B96</f>
        <v>3350</v>
      </c>
      <c r="V83" s="133">
        <f>полировка!A95</f>
        <v>0</v>
      </c>
      <c r="W83" s="133">
        <f>полировка!B95</f>
        <v>0</v>
      </c>
      <c r="X83" s="133">
        <f>сверл!A95</f>
        <v>0</v>
      </c>
      <c r="Y83" s="133">
        <f>сверл!B95</f>
        <v>0</v>
      </c>
      <c r="Z83" s="133">
        <f>склейка!A95</f>
        <v>0</v>
      </c>
      <c r="AA83" s="133">
        <f>склейка!B95</f>
        <v>0</v>
      </c>
      <c r="AB83" s="134">
        <f>закалка!A95</f>
        <v>0</v>
      </c>
      <c r="AC83" s="134">
        <f>закалка!B95</f>
        <v>0</v>
      </c>
      <c r="AD83" s="134">
        <f>'уф печать'!A94</f>
        <v>0</v>
      </c>
      <c r="AE83" s="135">
        <f>'уф печать'!B94</f>
        <v>0</v>
      </c>
      <c r="AF83" s="134">
        <f>'нанесение пленки'!A95</f>
        <v>0</v>
      </c>
      <c r="AG83" s="136">
        <f>'нанесение пленки'!B95</f>
        <v>0</v>
      </c>
      <c r="AH83" s="134">
        <f>'песк обраб'!A95</f>
        <v>0</v>
      </c>
      <c r="AI83" s="134">
        <f>'песк обраб'!B95</f>
        <v>0</v>
      </c>
      <c r="AJ83" s="134">
        <f>'доп услуги'!A95</f>
        <v>0</v>
      </c>
      <c r="AK83" s="134">
        <f>'доп услуги'!B95</f>
        <v>0</v>
      </c>
      <c r="AT83" s="221">
        <f>склейка!A95</f>
        <v>0</v>
      </c>
      <c r="AU83" s="222">
        <f>склейка!B95</f>
        <v>0</v>
      </c>
      <c r="AV83" s="221">
        <f>упаковка!A95</f>
        <v>0</v>
      </c>
      <c r="AW83" s="222">
        <f>упаковка!B95</f>
        <v>0</v>
      </c>
      <c r="AX83" s="134">
        <f>киллометраж!A93</f>
        <v>0</v>
      </c>
      <c r="AY83" s="134">
        <f>киллометраж!B93</f>
        <v>0</v>
      </c>
    </row>
    <row r="84" spans="18:51" ht="12.75" customHeight="1">
      <c r="R84" s="219" t="e">
        <f>#REF!</f>
        <v>#REF!</v>
      </c>
      <c r="S84" s="220" t="e">
        <f>#REF!</f>
        <v>#REF!</v>
      </c>
      <c r="T84" s="131" t="str">
        <f>'цены на стекло'!A97</f>
        <v>резка 12 мм Optiwhite</v>
      </c>
      <c r="U84" s="132">
        <f>'цены на стекло'!B97</f>
        <v>4450</v>
      </c>
      <c r="V84" s="133">
        <f>полировка!A96</f>
        <v>0</v>
      </c>
      <c r="W84" s="133">
        <f>полировка!B96</f>
        <v>0</v>
      </c>
      <c r="X84" s="133">
        <f>сверл!A96</f>
        <v>0</v>
      </c>
      <c r="Y84" s="133">
        <f>сверл!B96</f>
        <v>0</v>
      </c>
      <c r="Z84" s="133">
        <f>склейка!A96</f>
        <v>0</v>
      </c>
      <c r="AA84" s="133">
        <f>склейка!B96</f>
        <v>0</v>
      </c>
      <c r="AB84" s="134">
        <f>закалка!A96</f>
        <v>0</v>
      </c>
      <c r="AC84" s="134">
        <f>закалка!B96</f>
        <v>0</v>
      </c>
      <c r="AD84" s="134">
        <f>'уф печать'!A95</f>
        <v>0</v>
      </c>
      <c r="AE84" s="135">
        <f>'уф печать'!B95</f>
        <v>0</v>
      </c>
      <c r="AF84" s="134">
        <f>'нанесение пленки'!A96</f>
        <v>0</v>
      </c>
      <c r="AG84" s="136">
        <f>'нанесение пленки'!B96</f>
        <v>0</v>
      </c>
      <c r="AH84" s="134">
        <f>'песк обраб'!A96</f>
        <v>0</v>
      </c>
      <c r="AI84" s="134">
        <f>'песк обраб'!B96</f>
        <v>0</v>
      </c>
      <c r="AJ84" s="134">
        <f>'доп услуги'!A96</f>
        <v>0</v>
      </c>
      <c r="AK84" s="134">
        <f>'доп услуги'!B96</f>
        <v>0</v>
      </c>
      <c r="AT84" s="221">
        <f>склейка!A96</f>
        <v>0</v>
      </c>
      <c r="AU84" s="222">
        <f>склейка!B96</f>
        <v>0</v>
      </c>
      <c r="AV84" s="221">
        <f>упаковка!A96</f>
        <v>0</v>
      </c>
      <c r="AW84" s="222">
        <f>упаковка!B96</f>
        <v>0</v>
      </c>
      <c r="AX84" s="134">
        <f>киллометраж!A94</f>
        <v>0</v>
      </c>
      <c r="AY84" s="134">
        <f>киллометраж!B94</f>
        <v>0</v>
      </c>
    </row>
    <row r="85" spans="18:51" ht="12.75" customHeight="1">
      <c r="R85" s="219" t="e">
        <f>#REF!</f>
        <v>#REF!</v>
      </c>
      <c r="S85" s="220" t="e">
        <f>#REF!</f>
        <v>#REF!</v>
      </c>
      <c r="T85" s="131" t="str">
        <f>'цены на стекло'!A98</f>
        <v>резка 15 мм Optiwhite</v>
      </c>
      <c r="U85" s="132">
        <f>'цены на стекло'!B98</f>
        <v>7150</v>
      </c>
      <c r="V85" s="133">
        <f>полировка!A97</f>
        <v>0</v>
      </c>
      <c r="W85" s="133">
        <f>полировка!B97</f>
        <v>0</v>
      </c>
      <c r="X85" s="133">
        <f>сверл!A97</f>
        <v>0</v>
      </c>
      <c r="Y85" s="133">
        <f>сверл!B97</f>
        <v>0</v>
      </c>
      <c r="Z85" s="133">
        <f>склейка!A97</f>
        <v>0</v>
      </c>
      <c r="AA85" s="133">
        <f>склейка!B97</f>
        <v>0</v>
      </c>
      <c r="AB85" s="134">
        <f>закалка!A97</f>
        <v>0</v>
      </c>
      <c r="AC85" s="134">
        <f>закалка!B97</f>
        <v>0</v>
      </c>
      <c r="AD85" s="134">
        <f>'уф печать'!A96</f>
        <v>0</v>
      </c>
      <c r="AE85" s="135">
        <f>'уф печать'!B96</f>
        <v>0</v>
      </c>
      <c r="AF85" s="134">
        <f>'нанесение пленки'!A97</f>
        <v>0</v>
      </c>
      <c r="AG85" s="136">
        <f>'нанесение пленки'!B97</f>
        <v>0</v>
      </c>
      <c r="AH85" s="134">
        <f>'песк обраб'!A97</f>
        <v>0</v>
      </c>
      <c r="AI85" s="134">
        <f>'песк обраб'!B97</f>
        <v>0</v>
      </c>
      <c r="AJ85" s="134">
        <f>'доп услуги'!A97</f>
        <v>0</v>
      </c>
      <c r="AK85" s="134">
        <f>'доп услуги'!B97</f>
        <v>0</v>
      </c>
      <c r="AT85" s="221">
        <f>склейка!A97</f>
        <v>0</v>
      </c>
      <c r="AU85" s="222">
        <f>склейка!B97</f>
        <v>0</v>
      </c>
      <c r="AV85" s="221">
        <f>упаковка!A97</f>
        <v>0</v>
      </c>
      <c r="AW85" s="222">
        <f>упаковка!B97</f>
        <v>0</v>
      </c>
      <c r="AX85" s="134">
        <f>киллометраж!A95</f>
        <v>0</v>
      </c>
      <c r="AY85" s="134">
        <f>киллометраж!B95</f>
        <v>0</v>
      </c>
    </row>
    <row r="86" spans="18:51" ht="12.75" customHeight="1">
      <c r="R86" s="219" t="e">
        <f>#REF!</f>
        <v>#REF!</v>
      </c>
      <c r="S86" s="220" t="e">
        <f>#REF!</f>
        <v>#REF!</v>
      </c>
      <c r="T86" s="131" t="str">
        <f>'цены на стекло'!A99</f>
        <v>резка 19 мм Optiwhite</v>
      </c>
      <c r="U86" s="132">
        <f>'цены на стекло'!B99</f>
        <v>9250</v>
      </c>
      <c r="V86" s="133">
        <f>полировка!A98</f>
        <v>0</v>
      </c>
      <c r="W86" s="133">
        <f>полировка!B98</f>
        <v>0</v>
      </c>
      <c r="X86" s="133">
        <f>сверл!A98</f>
        <v>0</v>
      </c>
      <c r="Y86" s="133">
        <f>сверл!B98</f>
        <v>0</v>
      </c>
      <c r="Z86" s="133">
        <f>склейка!A98</f>
        <v>0</v>
      </c>
      <c r="AA86" s="133">
        <f>склейка!B98</f>
        <v>0</v>
      </c>
      <c r="AB86" s="134">
        <f>закалка!A98</f>
        <v>0</v>
      </c>
      <c r="AC86" s="134">
        <f>закалка!B98</f>
        <v>0</v>
      </c>
      <c r="AD86" s="134">
        <f>'уф печать'!A97</f>
        <v>0</v>
      </c>
      <c r="AE86" s="135">
        <f>'уф печать'!B97</f>
        <v>0</v>
      </c>
      <c r="AF86" s="134">
        <f>'нанесение пленки'!A98</f>
        <v>0</v>
      </c>
      <c r="AG86" s="136">
        <f>'нанесение пленки'!B98</f>
        <v>0</v>
      </c>
      <c r="AH86" s="134">
        <f>'песк обраб'!A98</f>
        <v>0</v>
      </c>
      <c r="AI86" s="134">
        <f>'песк обраб'!B98</f>
        <v>0</v>
      </c>
      <c r="AJ86" s="134">
        <f>'доп услуги'!A98</f>
        <v>0</v>
      </c>
      <c r="AK86" s="134">
        <f>'доп услуги'!B98</f>
        <v>0</v>
      </c>
      <c r="AT86" s="221">
        <f>склейка!A98</f>
        <v>0</v>
      </c>
      <c r="AU86" s="222">
        <f>склейка!B98</f>
        <v>0</v>
      </c>
      <c r="AV86" s="221">
        <f>упаковка!A98</f>
        <v>0</v>
      </c>
      <c r="AW86" s="222">
        <f>упаковка!B98</f>
        <v>0</v>
      </c>
      <c r="AX86" s="134">
        <f>киллометраж!A96</f>
        <v>0</v>
      </c>
      <c r="AY86" s="134">
        <f>киллометраж!B96</f>
        <v>0</v>
      </c>
    </row>
    <row r="87" spans="18:51" ht="12.75" customHeight="1">
      <c r="R87" s="219" t="e">
        <f>#REF!</f>
        <v>#REF!</v>
      </c>
      <c r="S87" s="220" t="e">
        <f>#REF!</f>
        <v>#REF!</v>
      </c>
      <c r="T87" s="131" t="str">
        <f>'цены на стекло'!A100</f>
        <v>резка стороннего стекла 4-6мм</v>
      </c>
      <c r="U87" s="132">
        <f>'цены на стекло'!B100</f>
        <v>200</v>
      </c>
      <c r="V87" s="133">
        <f>полировка!A99</f>
        <v>0</v>
      </c>
      <c r="W87" s="133">
        <f>полировка!B99</f>
        <v>0</v>
      </c>
      <c r="X87" s="133">
        <f>сверл!A99</f>
        <v>0</v>
      </c>
      <c r="Y87" s="133">
        <f>сверл!B99</f>
        <v>0</v>
      </c>
      <c r="Z87" s="133">
        <f>склейка!A99</f>
        <v>0</v>
      </c>
      <c r="AA87" s="133">
        <f>склейка!B99</f>
        <v>0</v>
      </c>
      <c r="AB87" s="134">
        <f>закалка!A99</f>
        <v>0</v>
      </c>
      <c r="AC87" s="134">
        <f>закалка!B99</f>
        <v>0</v>
      </c>
      <c r="AD87" s="134">
        <f>'уф печать'!A98</f>
        <v>0</v>
      </c>
      <c r="AE87" s="135">
        <f>'уф печать'!B98</f>
        <v>0</v>
      </c>
      <c r="AF87" s="134">
        <f>'нанесение пленки'!A99</f>
        <v>0</v>
      </c>
      <c r="AG87" s="136">
        <f>'нанесение пленки'!B99</f>
        <v>0</v>
      </c>
      <c r="AH87" s="134">
        <f>'песк обраб'!A99</f>
        <v>0</v>
      </c>
      <c r="AI87" s="134">
        <f>'песк обраб'!B99</f>
        <v>0</v>
      </c>
      <c r="AJ87" s="134">
        <f>'доп услуги'!A99</f>
        <v>0</v>
      </c>
      <c r="AK87" s="134">
        <f>'доп услуги'!B99</f>
        <v>0</v>
      </c>
      <c r="AT87" s="221">
        <f>склейка!A99</f>
        <v>0</v>
      </c>
      <c r="AU87" s="222">
        <f>склейка!B99</f>
        <v>0</v>
      </c>
      <c r="AV87" s="221">
        <f>упаковка!A99</f>
        <v>0</v>
      </c>
      <c r="AW87" s="222">
        <f>упаковка!B99</f>
        <v>0</v>
      </c>
      <c r="AX87" s="134">
        <f>киллометраж!A97</f>
        <v>0</v>
      </c>
      <c r="AY87" s="134">
        <f>киллометраж!B97</f>
        <v>0</v>
      </c>
    </row>
    <row r="88" spans="18:51" ht="12.75" customHeight="1">
      <c r="R88" s="219" t="e">
        <f>#REF!</f>
        <v>#REF!</v>
      </c>
      <c r="S88" s="220" t="e">
        <f>#REF!</f>
        <v>#REF!</v>
      </c>
      <c r="T88" s="131" t="str">
        <f>'цены на стекло'!A101</f>
        <v>резка стороннего стекла 8-12мм</v>
      </c>
      <c r="U88" s="132">
        <f>'цены на стекло'!B101</f>
        <v>250</v>
      </c>
      <c r="V88" s="133">
        <f>полировка!A100</f>
        <v>0</v>
      </c>
      <c r="W88" s="133">
        <f>полировка!B100</f>
        <v>0</v>
      </c>
      <c r="X88" s="133">
        <f>сверл!A100</f>
        <v>0</v>
      </c>
      <c r="Y88" s="133">
        <f>сверл!B100</f>
        <v>0</v>
      </c>
      <c r="Z88" s="133">
        <f>склейка!A100</f>
        <v>0</v>
      </c>
      <c r="AA88" s="133">
        <f>склейка!B100</f>
        <v>0</v>
      </c>
      <c r="AB88" s="134">
        <f>закалка!A100</f>
        <v>0</v>
      </c>
      <c r="AC88" s="134">
        <f>закалка!B100</f>
        <v>0</v>
      </c>
      <c r="AD88" s="134">
        <f>'уф печать'!A99</f>
        <v>0</v>
      </c>
      <c r="AE88" s="135">
        <f>'уф печать'!B99</f>
        <v>0</v>
      </c>
      <c r="AF88" s="134">
        <f>'нанесение пленки'!A100</f>
        <v>0</v>
      </c>
      <c r="AG88" s="136">
        <f>'нанесение пленки'!B100</f>
        <v>0</v>
      </c>
      <c r="AH88" s="134">
        <f>'песк обраб'!A100</f>
        <v>0</v>
      </c>
      <c r="AI88" s="134">
        <f>'песк обраб'!B100</f>
        <v>0</v>
      </c>
      <c r="AJ88" s="134">
        <f>'доп услуги'!A100</f>
        <v>0</v>
      </c>
      <c r="AK88" s="134">
        <f>'доп услуги'!B100</f>
        <v>0</v>
      </c>
      <c r="AT88" s="221">
        <f>склейка!A100</f>
        <v>0</v>
      </c>
      <c r="AU88" s="222">
        <f>склейка!B100</f>
        <v>0</v>
      </c>
      <c r="AV88" s="221">
        <f>упаковка!A100</f>
        <v>0</v>
      </c>
      <c r="AW88" s="222">
        <f>упаковка!B100</f>
        <v>0</v>
      </c>
      <c r="AX88" s="134">
        <f>киллометраж!A98</f>
        <v>0</v>
      </c>
      <c r="AY88" s="134">
        <f>киллометраж!B98</f>
        <v>0</v>
      </c>
    </row>
    <row r="89" spans="18:51" ht="12.75" customHeight="1">
      <c r="R89" s="219" t="e">
        <f>#REF!</f>
        <v>#REF!</v>
      </c>
      <c r="S89" s="220" t="e">
        <f>#REF!</f>
        <v>#REF!</v>
      </c>
      <c r="T89" s="131">
        <f>'цены на стекло'!A102</f>
        <v>0</v>
      </c>
      <c r="U89" s="132">
        <f>'цены на стекло'!B102</f>
        <v>0</v>
      </c>
      <c r="V89" s="133">
        <f>полировка!A101</f>
        <v>0</v>
      </c>
      <c r="W89" s="133">
        <f>полировка!B101</f>
        <v>0</v>
      </c>
      <c r="X89" s="133">
        <f>сверл!A101</f>
        <v>0</v>
      </c>
      <c r="Y89" s="133">
        <f>сверл!B101</f>
        <v>0</v>
      </c>
      <c r="Z89" s="133">
        <f>склейка!A101</f>
        <v>0</v>
      </c>
      <c r="AA89" s="133">
        <f>склейка!B101</f>
        <v>0</v>
      </c>
      <c r="AB89" s="134">
        <f>закалка!A101</f>
        <v>0</v>
      </c>
      <c r="AC89" s="134">
        <f>закалка!B101</f>
        <v>0</v>
      </c>
      <c r="AD89" s="134">
        <f>'уф печать'!A100</f>
        <v>0</v>
      </c>
      <c r="AE89" s="135">
        <f>'уф печать'!B100</f>
        <v>0</v>
      </c>
      <c r="AF89" s="134">
        <f>'нанесение пленки'!A101</f>
        <v>0</v>
      </c>
      <c r="AG89" s="136">
        <f>'нанесение пленки'!B101</f>
        <v>0</v>
      </c>
      <c r="AH89" s="134">
        <f>'песк обраб'!A101</f>
        <v>0</v>
      </c>
      <c r="AI89" s="134">
        <f>'песк обраб'!B101</f>
        <v>0</v>
      </c>
      <c r="AJ89" s="134">
        <f>'доп услуги'!A101</f>
        <v>0</v>
      </c>
      <c r="AK89" s="134">
        <f>'доп услуги'!B101</f>
        <v>0</v>
      </c>
      <c r="AT89" s="221">
        <f>склейка!A101</f>
        <v>0</v>
      </c>
      <c r="AU89" s="222">
        <f>склейка!B101</f>
        <v>0</v>
      </c>
      <c r="AV89" s="221">
        <f>упаковка!A101</f>
        <v>0</v>
      </c>
      <c r="AW89" s="222">
        <f>упаковка!B101</f>
        <v>0</v>
      </c>
      <c r="AX89" s="134">
        <f>киллометраж!A99</f>
        <v>0</v>
      </c>
      <c r="AY89" s="134">
        <f>киллометраж!B99</f>
        <v>0</v>
      </c>
    </row>
    <row r="90" spans="18:51" ht="12.75" customHeight="1">
      <c r="R90" s="219" t="e">
        <f>#REF!</f>
        <v>#REF!</v>
      </c>
      <c r="S90" s="220" t="e">
        <f>#REF!</f>
        <v>#REF!</v>
      </c>
      <c r="T90" s="131">
        <f>'цены на стекло'!A103</f>
        <v>0</v>
      </c>
      <c r="U90" s="132">
        <f>'цены на стекло'!B103</f>
        <v>0</v>
      </c>
      <c r="V90" s="133">
        <f>полировка!A102</f>
        <v>0</v>
      </c>
      <c r="W90" s="133">
        <f>полировка!B102</f>
        <v>0</v>
      </c>
      <c r="X90" s="133">
        <f>сверл!A102</f>
        <v>0</v>
      </c>
      <c r="Y90" s="133">
        <f>сверл!B102</f>
        <v>0</v>
      </c>
      <c r="Z90" s="133">
        <f>склейка!A102</f>
        <v>0</v>
      </c>
      <c r="AA90" s="133">
        <f>склейка!B102</f>
        <v>0</v>
      </c>
      <c r="AB90" s="134">
        <f>закалка!A102</f>
        <v>0</v>
      </c>
      <c r="AC90" s="134">
        <f>закалка!B102</f>
        <v>0</v>
      </c>
      <c r="AD90" s="134">
        <f>'уф печать'!A101</f>
        <v>0</v>
      </c>
      <c r="AE90" s="135">
        <f>'уф печать'!B101</f>
        <v>0</v>
      </c>
      <c r="AF90" s="134">
        <f>'нанесение пленки'!A102</f>
        <v>0</v>
      </c>
      <c r="AG90" s="136">
        <f>'нанесение пленки'!B102</f>
        <v>0</v>
      </c>
      <c r="AH90" s="134">
        <f>'песк обраб'!A102</f>
        <v>0</v>
      </c>
      <c r="AI90" s="134">
        <f>'песк обраб'!B102</f>
        <v>0</v>
      </c>
      <c r="AJ90" s="134">
        <f>'доп услуги'!A102</f>
        <v>0</v>
      </c>
      <c r="AK90" s="134">
        <f>'доп услуги'!B102</f>
        <v>0</v>
      </c>
      <c r="AT90" s="221">
        <f>склейка!A102</f>
        <v>0</v>
      </c>
      <c r="AU90" s="222">
        <f>склейка!B102</f>
        <v>0</v>
      </c>
      <c r="AV90" s="221">
        <f>упаковка!A102</f>
        <v>0</v>
      </c>
      <c r="AW90" s="222">
        <f>упаковка!B102</f>
        <v>0</v>
      </c>
      <c r="AX90" s="134">
        <f>киллометраж!A100</f>
        <v>0</v>
      </c>
      <c r="AY90" s="134">
        <f>киллометраж!B100</f>
        <v>0</v>
      </c>
    </row>
    <row r="91" spans="18:51" ht="12.75" customHeight="1">
      <c r="R91" s="219" t="e">
        <f>#REF!</f>
        <v>#REF!</v>
      </c>
      <c r="S91" s="220" t="e">
        <f>#REF!</f>
        <v>#REF!</v>
      </c>
      <c r="T91" s="131">
        <f>'цены на стекло'!A104</f>
        <v>0</v>
      </c>
      <c r="U91" s="132">
        <f>'цены на стекло'!B104</f>
        <v>0</v>
      </c>
      <c r="V91" s="133">
        <f>полировка!A103</f>
        <v>0</v>
      </c>
      <c r="W91" s="133">
        <f>полировка!B103</f>
        <v>0</v>
      </c>
      <c r="X91" s="133">
        <f>сверл!A103</f>
        <v>0</v>
      </c>
      <c r="Y91" s="133">
        <f>сверл!B103</f>
        <v>0</v>
      </c>
      <c r="Z91" s="133">
        <f>склейка!A103</f>
        <v>0</v>
      </c>
      <c r="AA91" s="133">
        <f>склейка!B103</f>
        <v>0</v>
      </c>
      <c r="AB91" s="134">
        <f>закалка!A103</f>
        <v>0</v>
      </c>
      <c r="AC91" s="134">
        <f>закалка!B103</f>
        <v>0</v>
      </c>
      <c r="AD91" s="134">
        <f>'уф печать'!A102</f>
        <v>0</v>
      </c>
      <c r="AE91" s="135">
        <f>'уф печать'!B102</f>
        <v>0</v>
      </c>
      <c r="AF91" s="134">
        <f>'нанесение пленки'!A103</f>
        <v>0</v>
      </c>
      <c r="AG91" s="136">
        <f>'нанесение пленки'!B103</f>
        <v>0</v>
      </c>
      <c r="AH91" s="134">
        <f>'песк обраб'!A103</f>
        <v>0</v>
      </c>
      <c r="AI91" s="134">
        <f>'песк обраб'!B103</f>
        <v>0</v>
      </c>
      <c r="AJ91" s="134">
        <f>'доп услуги'!A103</f>
        <v>0</v>
      </c>
      <c r="AK91" s="134">
        <f>'доп услуги'!B103</f>
        <v>0</v>
      </c>
      <c r="AT91" s="221">
        <f>склейка!A103</f>
        <v>0</v>
      </c>
      <c r="AU91" s="222">
        <f>склейка!B103</f>
        <v>0</v>
      </c>
      <c r="AV91" s="221">
        <f>упаковка!A103</f>
        <v>0</v>
      </c>
      <c r="AW91" s="222">
        <f>упаковка!B103</f>
        <v>0</v>
      </c>
      <c r="AX91" s="134">
        <f>киллометраж!A101</f>
        <v>0</v>
      </c>
      <c r="AY91" s="134">
        <f>киллометраж!B101</f>
        <v>0</v>
      </c>
    </row>
    <row r="92" spans="18:51" ht="12.75" customHeight="1">
      <c r="R92" s="219" t="e">
        <f>#REF!</f>
        <v>#REF!</v>
      </c>
      <c r="S92" s="220" t="e">
        <f>#REF!</f>
        <v>#REF!</v>
      </c>
      <c r="T92" s="131">
        <f>'цены на стекло'!A105</f>
        <v>0</v>
      </c>
      <c r="U92" s="132">
        <f>'цены на стекло'!B105</f>
        <v>0</v>
      </c>
      <c r="V92" s="133">
        <f>полировка!A104</f>
        <v>0</v>
      </c>
      <c r="W92" s="133">
        <f>полировка!B104</f>
        <v>0</v>
      </c>
      <c r="X92" s="133">
        <f>сверл!A104</f>
        <v>0</v>
      </c>
      <c r="Y92" s="133">
        <f>сверл!B104</f>
        <v>0</v>
      </c>
      <c r="Z92" s="133">
        <f>склейка!A104</f>
        <v>0</v>
      </c>
      <c r="AA92" s="133">
        <f>склейка!B104</f>
        <v>0</v>
      </c>
      <c r="AB92" s="134">
        <f>закалка!A104</f>
        <v>0</v>
      </c>
      <c r="AC92" s="134">
        <f>закалка!B104</f>
        <v>0</v>
      </c>
      <c r="AD92" s="134">
        <f>'уф печать'!A103</f>
        <v>0</v>
      </c>
      <c r="AE92" s="135">
        <f>'уф печать'!B103</f>
        <v>0</v>
      </c>
      <c r="AF92" s="134">
        <f>'нанесение пленки'!A104</f>
        <v>0</v>
      </c>
      <c r="AG92" s="136">
        <f>'нанесение пленки'!B104</f>
        <v>0</v>
      </c>
      <c r="AH92" s="134">
        <f>'песк обраб'!A104</f>
        <v>0</v>
      </c>
      <c r="AI92" s="134">
        <f>'песк обраб'!B104</f>
        <v>0</v>
      </c>
      <c r="AJ92" s="134">
        <f>'доп услуги'!A104</f>
        <v>0</v>
      </c>
      <c r="AK92" s="134">
        <f>'доп услуги'!B104</f>
        <v>0</v>
      </c>
      <c r="AT92" s="221">
        <f>склейка!A104</f>
        <v>0</v>
      </c>
      <c r="AU92" s="222">
        <f>склейка!B104</f>
        <v>0</v>
      </c>
      <c r="AV92" s="221">
        <f>упаковка!A104</f>
        <v>0</v>
      </c>
      <c r="AW92" s="222">
        <f>упаковка!B104</f>
        <v>0</v>
      </c>
      <c r="AX92" s="134">
        <f>киллометраж!A102</f>
        <v>0</v>
      </c>
      <c r="AY92" s="134">
        <f>киллометраж!B102</f>
        <v>0</v>
      </c>
    </row>
    <row r="93" spans="18:51" ht="12.75" customHeight="1">
      <c r="R93" s="219" t="e">
        <f>#REF!</f>
        <v>#REF!</v>
      </c>
      <c r="S93" s="220" t="e">
        <f>#REF!</f>
        <v>#REF!</v>
      </c>
      <c r="T93" s="131">
        <f>'цены на стекло'!A106</f>
        <v>0</v>
      </c>
      <c r="U93" s="132">
        <f>'цены на стекло'!B106</f>
        <v>0</v>
      </c>
      <c r="V93" s="133">
        <f>полировка!A105</f>
        <v>0</v>
      </c>
      <c r="W93" s="133">
        <f>полировка!B105</f>
        <v>0</v>
      </c>
      <c r="X93" s="133">
        <f>сверл!A105</f>
        <v>0</v>
      </c>
      <c r="Y93" s="133">
        <f>сверл!B105</f>
        <v>0</v>
      </c>
      <c r="Z93" s="133">
        <f>склейка!A105</f>
        <v>0</v>
      </c>
      <c r="AA93" s="133">
        <f>склейка!B105</f>
        <v>0</v>
      </c>
      <c r="AB93" s="134">
        <f>закалка!A105</f>
        <v>0</v>
      </c>
      <c r="AC93" s="134">
        <f>закалка!B105</f>
        <v>0</v>
      </c>
      <c r="AD93" s="134">
        <f>'уф печать'!A104</f>
        <v>0</v>
      </c>
      <c r="AE93" s="135">
        <f>'уф печать'!B104</f>
        <v>0</v>
      </c>
      <c r="AF93" s="134">
        <f>'нанесение пленки'!A105</f>
        <v>0</v>
      </c>
      <c r="AG93" s="136">
        <f>'нанесение пленки'!B105</f>
        <v>0</v>
      </c>
      <c r="AH93" s="134">
        <f>'песк обраб'!A105</f>
        <v>0</v>
      </c>
      <c r="AI93" s="134">
        <f>'песк обраб'!B105</f>
        <v>0</v>
      </c>
      <c r="AJ93" s="134">
        <f>'доп услуги'!A105</f>
        <v>0</v>
      </c>
      <c r="AK93" s="134">
        <f>'доп услуги'!B105</f>
        <v>0</v>
      </c>
      <c r="AT93" s="221">
        <f>склейка!A105</f>
        <v>0</v>
      </c>
      <c r="AU93" s="222">
        <f>склейка!B105</f>
        <v>0</v>
      </c>
      <c r="AV93" s="221">
        <f>упаковка!A105</f>
        <v>0</v>
      </c>
      <c r="AW93" s="222">
        <f>упаковка!B105</f>
        <v>0</v>
      </c>
      <c r="AX93" s="134">
        <f>киллометраж!A103</f>
        <v>0</v>
      </c>
      <c r="AY93" s="134">
        <f>киллометраж!B103</f>
        <v>0</v>
      </c>
    </row>
    <row r="94" spans="18:51" ht="12.75" customHeight="1">
      <c r="R94" s="219" t="e">
        <f>#REF!</f>
        <v>#REF!</v>
      </c>
      <c r="S94" s="220" t="e">
        <f>#REF!</f>
        <v>#REF!</v>
      </c>
      <c r="T94" s="131">
        <f>'цены на стекло'!A107</f>
        <v>0</v>
      </c>
      <c r="U94" s="132">
        <f>'цены на стекло'!B107</f>
        <v>0</v>
      </c>
      <c r="V94" s="133">
        <f>полировка!A106</f>
        <v>0</v>
      </c>
      <c r="W94" s="133">
        <f>полировка!B106</f>
        <v>0</v>
      </c>
      <c r="X94" s="133">
        <f>сверл!A106</f>
        <v>0</v>
      </c>
      <c r="Y94" s="133">
        <f>сверл!B106</f>
        <v>0</v>
      </c>
      <c r="Z94" s="133">
        <f>склейка!A106</f>
        <v>0</v>
      </c>
      <c r="AA94" s="133">
        <f>склейка!B106</f>
        <v>0</v>
      </c>
      <c r="AB94" s="134">
        <f>закалка!A106</f>
        <v>0</v>
      </c>
      <c r="AC94" s="134">
        <f>закалка!B106</f>
        <v>0</v>
      </c>
      <c r="AD94" s="134">
        <f>'уф печать'!A105</f>
        <v>0</v>
      </c>
      <c r="AE94" s="135">
        <f>'уф печать'!B105</f>
        <v>0</v>
      </c>
      <c r="AF94" s="134">
        <f>'нанесение пленки'!A106</f>
        <v>0</v>
      </c>
      <c r="AG94" s="136">
        <f>'нанесение пленки'!B106</f>
        <v>0</v>
      </c>
      <c r="AH94" s="134">
        <f>'песк обраб'!A106</f>
        <v>0</v>
      </c>
      <c r="AI94" s="134">
        <f>'песк обраб'!B106</f>
        <v>0</v>
      </c>
      <c r="AJ94" s="134">
        <f>'доп услуги'!A106</f>
        <v>0</v>
      </c>
      <c r="AK94" s="134">
        <f>'доп услуги'!B106</f>
        <v>0</v>
      </c>
      <c r="AT94" s="221">
        <f>склейка!A106</f>
        <v>0</v>
      </c>
      <c r="AU94" s="222">
        <f>склейка!B106</f>
        <v>0</v>
      </c>
      <c r="AV94" s="221">
        <f>упаковка!A106</f>
        <v>0</v>
      </c>
      <c r="AW94" s="222">
        <f>упаковка!B106</f>
        <v>0</v>
      </c>
      <c r="AX94" s="134">
        <f>киллометраж!A104</f>
        <v>0</v>
      </c>
      <c r="AY94" s="134">
        <f>киллометраж!B104</f>
        <v>0</v>
      </c>
    </row>
    <row r="95" spans="18:51" ht="12.75" customHeight="1">
      <c r="R95" s="219" t="e">
        <f>#REF!</f>
        <v>#REF!</v>
      </c>
      <c r="S95" s="220" t="e">
        <f>#REF!</f>
        <v>#REF!</v>
      </c>
      <c r="T95" s="131">
        <f>'цены на стекло'!A108</f>
        <v>0</v>
      </c>
      <c r="U95" s="132">
        <f>'цены на стекло'!B108</f>
        <v>0</v>
      </c>
      <c r="V95" s="133">
        <f>полировка!A107</f>
        <v>0</v>
      </c>
      <c r="W95" s="133">
        <f>полировка!B107</f>
        <v>0</v>
      </c>
      <c r="X95" s="133">
        <f>сверл!A107</f>
        <v>0</v>
      </c>
      <c r="Y95" s="133">
        <f>сверл!B107</f>
        <v>0</v>
      </c>
      <c r="Z95" s="133">
        <f>склейка!A107</f>
        <v>0</v>
      </c>
      <c r="AA95" s="133">
        <f>склейка!B107</f>
        <v>0</v>
      </c>
      <c r="AB95" s="134">
        <f>закалка!A107</f>
        <v>0</v>
      </c>
      <c r="AC95" s="134">
        <f>закалка!B107</f>
        <v>0</v>
      </c>
      <c r="AD95" s="134">
        <f>'уф печать'!A106</f>
        <v>0</v>
      </c>
      <c r="AE95" s="135">
        <f>'уф печать'!B106</f>
        <v>0</v>
      </c>
      <c r="AF95" s="134">
        <f>'нанесение пленки'!A107</f>
        <v>0</v>
      </c>
      <c r="AG95" s="136">
        <f>'нанесение пленки'!B107</f>
        <v>0</v>
      </c>
      <c r="AH95" s="134">
        <f>'песк обраб'!A107</f>
        <v>0</v>
      </c>
      <c r="AI95" s="134">
        <f>'песк обраб'!B107</f>
        <v>0</v>
      </c>
      <c r="AJ95" s="134">
        <f>'доп услуги'!A107</f>
        <v>0</v>
      </c>
      <c r="AK95" s="134">
        <f>'доп услуги'!B107</f>
        <v>0</v>
      </c>
      <c r="AT95" s="221">
        <f>склейка!A107</f>
        <v>0</v>
      </c>
      <c r="AU95" s="222">
        <f>склейка!B107</f>
        <v>0</v>
      </c>
      <c r="AV95" s="221">
        <f>упаковка!A107</f>
        <v>0</v>
      </c>
      <c r="AW95" s="222">
        <f>упаковка!B107</f>
        <v>0</v>
      </c>
      <c r="AX95" s="134">
        <f>киллометраж!A105</f>
        <v>0</v>
      </c>
      <c r="AY95" s="134">
        <f>киллометраж!B105</f>
        <v>0</v>
      </c>
    </row>
    <row r="96" spans="18:51" ht="12.75" customHeight="1">
      <c r="R96" s="219" t="e">
        <f>#REF!</f>
        <v>#REF!</v>
      </c>
      <c r="S96" s="220" t="e">
        <f>#REF!</f>
        <v>#REF!</v>
      </c>
      <c r="T96" s="131">
        <f>'цены на стекло'!A109</f>
        <v>0</v>
      </c>
      <c r="U96" s="132">
        <f>'цены на стекло'!B109</f>
        <v>0</v>
      </c>
      <c r="V96" s="133">
        <f>полировка!A108</f>
        <v>0</v>
      </c>
      <c r="W96" s="133">
        <f>полировка!B108</f>
        <v>0</v>
      </c>
      <c r="X96" s="133">
        <f>сверл!A108</f>
        <v>0</v>
      </c>
      <c r="Y96" s="133">
        <f>сверл!B108</f>
        <v>0</v>
      </c>
      <c r="Z96" s="133">
        <f>склейка!A108</f>
        <v>0</v>
      </c>
      <c r="AA96" s="133">
        <f>склейка!B108</f>
        <v>0</v>
      </c>
      <c r="AB96" s="134">
        <f>закалка!A108</f>
        <v>0</v>
      </c>
      <c r="AC96" s="134">
        <f>закалка!B108</f>
        <v>0</v>
      </c>
      <c r="AD96" s="134">
        <f>'уф печать'!A107</f>
        <v>0</v>
      </c>
      <c r="AE96" s="135">
        <f>'уф печать'!B107</f>
        <v>0</v>
      </c>
      <c r="AF96" s="134">
        <f>'нанесение пленки'!A108</f>
        <v>0</v>
      </c>
      <c r="AG96" s="136">
        <f>'нанесение пленки'!B108</f>
        <v>0</v>
      </c>
      <c r="AH96" s="134">
        <f>'песк обраб'!A108</f>
        <v>0</v>
      </c>
      <c r="AI96" s="134">
        <f>'песк обраб'!B108</f>
        <v>0</v>
      </c>
      <c r="AJ96" s="134">
        <f>'доп услуги'!A108</f>
        <v>0</v>
      </c>
      <c r="AK96" s="134">
        <f>'доп услуги'!B108</f>
        <v>0</v>
      </c>
      <c r="AT96" s="221">
        <f>склейка!A108</f>
        <v>0</v>
      </c>
      <c r="AU96" s="222">
        <f>склейка!B108</f>
        <v>0</v>
      </c>
      <c r="AV96" s="221">
        <f>упаковка!A108</f>
        <v>0</v>
      </c>
      <c r="AW96" s="222">
        <f>упаковка!B108</f>
        <v>0</v>
      </c>
      <c r="AX96" s="134">
        <f>киллометраж!A106</f>
        <v>0</v>
      </c>
      <c r="AY96" s="134">
        <f>киллометраж!B106</f>
        <v>0</v>
      </c>
    </row>
    <row r="97" spans="18:37" ht="12.75" customHeight="1">
      <c r="R97" s="219" t="e">
        <f>#REF!</f>
        <v>#REF!</v>
      </c>
      <c r="S97" s="220" t="e">
        <f>#REF!</f>
        <v>#REF!</v>
      </c>
      <c r="T97" s="131">
        <f>'цены на стекло'!A110</f>
        <v>0</v>
      </c>
      <c r="U97" s="132">
        <f>'цены на стекло'!B110</f>
        <v>0</v>
      </c>
      <c r="V97" s="133">
        <f>полировка!A109</f>
        <v>0</v>
      </c>
      <c r="W97" s="133">
        <f>полировка!B109</f>
        <v>0</v>
      </c>
      <c r="X97" s="133">
        <f>сверл!A109</f>
        <v>0</v>
      </c>
      <c r="Y97" s="133">
        <f>сверл!B109</f>
        <v>0</v>
      </c>
      <c r="Z97" s="133">
        <f>склейка!A109</f>
        <v>0</v>
      </c>
      <c r="AA97" s="133">
        <f>склейка!B109</f>
        <v>0</v>
      </c>
      <c r="AB97" s="134">
        <f>закалка!A109</f>
        <v>0</v>
      </c>
      <c r="AC97" s="134">
        <f>закалка!B109</f>
        <v>0</v>
      </c>
      <c r="AD97" s="134">
        <f>'уф печать'!A108</f>
        <v>0</v>
      </c>
      <c r="AE97" s="135">
        <f>'уф печать'!B108</f>
        <v>0</v>
      </c>
      <c r="AF97" s="134">
        <f>'нанесение пленки'!A109</f>
        <v>0</v>
      </c>
      <c r="AG97" s="136">
        <f>'нанесение пленки'!B109</f>
        <v>0</v>
      </c>
      <c r="AH97" s="134">
        <f>'песк обраб'!A109</f>
        <v>0</v>
      </c>
      <c r="AI97" s="134">
        <f>'песк обраб'!B109</f>
        <v>0</v>
      </c>
      <c r="AJ97" s="134">
        <f>'доп услуги'!A109</f>
        <v>0</v>
      </c>
      <c r="AK97" s="134">
        <f>'доп услуги'!B109</f>
        <v>0</v>
      </c>
    </row>
  </sheetData>
  <sheetProtection/>
  <autoFilter ref="AX2:AY2"/>
  <mergeCells count="19">
    <mergeCell ref="A1:Q1"/>
    <mergeCell ref="I3:I4"/>
    <mergeCell ref="J3:J4"/>
    <mergeCell ref="K3:K4"/>
    <mergeCell ref="L3:L4"/>
    <mergeCell ref="M3:M4"/>
    <mergeCell ref="N3:N4"/>
    <mergeCell ref="Q3:Q4"/>
    <mergeCell ref="A23:A63"/>
    <mergeCell ref="O3:O4"/>
    <mergeCell ref="P3:P4"/>
    <mergeCell ref="H3:H4"/>
    <mergeCell ref="A4:A22"/>
    <mergeCell ref="G3:G4"/>
    <mergeCell ref="F3:F4"/>
    <mergeCell ref="D2:E2"/>
    <mergeCell ref="G74:G75"/>
    <mergeCell ref="D3:D4"/>
    <mergeCell ref="E3:E4"/>
  </mergeCells>
  <conditionalFormatting sqref="E5:J21 E25 E28:E30 E57:E70 E32:E33 E36 E42:E43">
    <cfRule type="cellIs" priority="1" dxfId="6" operator="equal" stopIfTrue="1">
      <formula>0</formula>
    </cfRule>
  </conditionalFormatting>
  <dataValidations count="26">
    <dataValidation type="list" allowBlank="1" showInputMessage="1" showErrorMessage="1" sqref="D57">
      <formula1>$AJ$5:$AJ$6</formula1>
    </dataValidation>
    <dataValidation type="list" allowBlank="1" showInputMessage="1" showErrorMessage="1" sqref="D52">
      <formula1>$AJ$14</formula1>
    </dataValidation>
    <dataValidation type="list" allowBlank="1" showInputMessage="1" showErrorMessage="1" sqref="D36">
      <formula1>$Z$7:$Z$10</formula1>
    </dataValidation>
    <dataValidation type="list" allowBlank="1" showInputMessage="1" showErrorMessage="1" sqref="D31">
      <formula1>$X$3:$X$4</formula1>
    </dataValidation>
    <dataValidation type="list" allowBlank="1" showInputMessage="1" showErrorMessage="1" sqref="D38">
      <formula1>$AD$3:$AD$3</formula1>
    </dataValidation>
    <dataValidation type="list" allowBlank="1" showInputMessage="1" showErrorMessage="1" sqref="D71">
      <formula1>$AJ$18</formula1>
    </dataValidation>
    <dataValidation type="list" allowBlank="1" showInputMessage="1" showErrorMessage="1" sqref="D53">
      <formula1>$AV$3:$AV$6</formula1>
    </dataValidation>
    <dataValidation type="list" allowBlank="1" showInputMessage="1" showErrorMessage="1" sqref="D37">
      <formula1>$AB$3:$AB$20</formula1>
    </dataValidation>
    <dataValidation type="list" allowBlank="1" showInputMessage="1" showErrorMessage="1" sqref="D5:D21">
      <formula1>$T$3:$T$97</formula1>
    </dataValidation>
    <dataValidation type="list" allowBlank="1" showInputMessage="1" showErrorMessage="1" sqref="D39">
      <formula1>$AF$25:$AF$26</formula1>
    </dataValidation>
    <dataValidation type="list" allowBlank="1" showInputMessage="1" showErrorMessage="1" sqref="D51">
      <formula1>$AJ$4</formula1>
    </dataValidation>
    <dataValidation type="list" allowBlank="1" showInputMessage="1" showErrorMessage="1" sqref="D40:D43">
      <formula1>$AF$3:$AF$23</formula1>
    </dataValidation>
    <dataValidation type="list" allowBlank="1" showInputMessage="1" showErrorMessage="1" sqref="D55">
      <formula1>$AJ$9:$AJ$10</formula1>
    </dataValidation>
    <dataValidation type="list" allowBlank="1" showInputMessage="1" showErrorMessage="1" sqref="D56">
      <formula1>$AX$3:$AX$89</formula1>
    </dataValidation>
    <dataValidation type="list" allowBlank="1" showInputMessage="1" showErrorMessage="1" sqref="D28:D30">
      <formula1>$X$5:$X$24</formula1>
    </dataValidation>
    <dataValidation type="list" allowBlank="1" showInputMessage="1" showErrorMessage="1" sqref="D24">
      <formula1>$V$3:$V$10</formula1>
    </dataValidation>
    <dataValidation type="list" allowBlank="1" showInputMessage="1" showErrorMessage="1" sqref="D25">
      <formula1>$V$11</formula1>
    </dataValidation>
    <dataValidation type="list" allowBlank="1" showInputMessage="1" showErrorMessage="1" sqref="D26">
      <formula1>$V$12</formula1>
    </dataValidation>
    <dataValidation type="list" allowBlank="1" showInputMessage="1" showErrorMessage="1" sqref="D32:D33">
      <formula1>$X$25:$X$29</formula1>
    </dataValidation>
    <dataValidation type="list" allowBlank="1" showInputMessage="1" showErrorMessage="1" sqref="D34">
      <formula1>$X$30</formula1>
    </dataValidation>
    <dataValidation type="list" allowBlank="1" showInputMessage="1" showErrorMessage="1" sqref="D35">
      <formula1>$Z$3:$Z$6</formula1>
    </dataValidation>
    <dataValidation type="list" allowBlank="1" showInputMessage="1" showErrorMessage="1" sqref="D45">
      <formula1>$AH$5:$AH$7</formula1>
    </dataValidation>
    <dataValidation type="list" allowBlank="1" showInputMessage="1" showErrorMessage="1" sqref="D46">
      <formula1>$AH$3:$AH$4</formula1>
    </dataValidation>
    <dataValidation type="list" allowBlank="1" showInputMessage="1" showErrorMessage="1" sqref="D50">
      <formula1>$AX$3:$AX$96</formula1>
    </dataValidation>
    <dataValidation type="list" allowBlank="1" showInputMessage="1" showErrorMessage="1" sqref="D54">
      <formula1>$AJ$7</formula1>
    </dataValidation>
    <dataValidation type="list" allowBlank="1" showInputMessage="1" showErrorMessage="1" sqref="D49">
      <formula1>$AJ$11:$AJ$12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3.28125" style="205" customWidth="1"/>
    <col min="2" max="2" width="9.140625" style="69" customWidth="1"/>
    <col min="3" max="3" width="64.421875" style="69" customWidth="1"/>
    <col min="4" max="16384" width="9.140625" style="69" customWidth="1"/>
  </cols>
  <sheetData>
    <row r="1" spans="1:3" ht="14.25">
      <c r="A1" s="199" t="s">
        <v>51</v>
      </c>
      <c r="B1" s="98"/>
      <c r="C1" s="98"/>
    </row>
    <row r="2" spans="1:3" ht="14.25">
      <c r="A2" s="200" t="s">
        <v>2</v>
      </c>
      <c r="B2" s="99"/>
      <c r="C2" s="99"/>
    </row>
    <row r="3" spans="1:5" ht="15">
      <c r="A3" s="201" t="s">
        <v>5</v>
      </c>
      <c r="B3" s="100" t="s">
        <v>3</v>
      </c>
      <c r="C3" s="100" t="s">
        <v>4</v>
      </c>
      <c r="E3" s="69" t="s">
        <v>113</v>
      </c>
    </row>
    <row r="4" spans="1:3" ht="16.5">
      <c r="A4" s="202" t="s">
        <v>320</v>
      </c>
      <c r="B4" s="103">
        <v>250</v>
      </c>
      <c r="C4" s="102" t="s">
        <v>118</v>
      </c>
    </row>
    <row r="5" spans="1:3" ht="14.25">
      <c r="A5" s="40" t="s">
        <v>329</v>
      </c>
      <c r="B5" s="207">
        <v>1000</v>
      </c>
      <c r="C5" s="102"/>
    </row>
    <row r="6" spans="1:5" ht="15">
      <c r="A6" s="203" t="s">
        <v>321</v>
      </c>
      <c r="B6" s="104">
        <v>950</v>
      </c>
      <c r="C6" s="104"/>
      <c r="E6" s="69" t="s">
        <v>111</v>
      </c>
    </row>
    <row r="7" spans="1:3" ht="30">
      <c r="A7" s="203" t="s">
        <v>290</v>
      </c>
      <c r="B7" s="104">
        <f>1650-760+310</f>
        <v>1200</v>
      </c>
      <c r="C7" s="104"/>
    </row>
    <row r="8" spans="1:5" ht="29.25">
      <c r="A8" s="204" t="s">
        <v>116</v>
      </c>
      <c r="B8" s="101">
        <v>570</v>
      </c>
      <c r="C8" s="101" t="s">
        <v>117</v>
      </c>
      <c r="E8" s="69" t="s">
        <v>110</v>
      </c>
    </row>
    <row r="9" ht="14.25">
      <c r="A9" s="69"/>
    </row>
    <row r="10" ht="15" customHeight="1">
      <c r="E10" s="69" t="s">
        <v>109</v>
      </c>
    </row>
    <row r="12" ht="48" customHeigh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1.00390625" style="0" customWidth="1"/>
    <col min="3" max="3" width="21.57421875" style="0" customWidth="1"/>
  </cols>
  <sheetData>
    <row r="1" spans="1:3" ht="44.25">
      <c r="A1" s="19" t="s">
        <v>50</v>
      </c>
      <c r="B1" s="20"/>
      <c r="C1" s="20"/>
    </row>
    <row r="2" spans="1:3" ht="15">
      <c r="A2" s="21" t="s">
        <v>2</v>
      </c>
      <c r="B2" s="22"/>
      <c r="C2" s="22"/>
    </row>
    <row r="3" spans="1:3" ht="15">
      <c r="A3" s="24" t="s">
        <v>9</v>
      </c>
      <c r="B3" s="23" t="s">
        <v>3</v>
      </c>
      <c r="C3" s="23" t="s">
        <v>4</v>
      </c>
    </row>
    <row r="4" spans="1:3" ht="15">
      <c r="A4" s="235" t="s">
        <v>302</v>
      </c>
      <c r="B4" s="236">
        <v>18</v>
      </c>
      <c r="C4" s="237" t="s">
        <v>10</v>
      </c>
    </row>
    <row r="5" spans="1:3" ht="15">
      <c r="A5" s="235" t="s">
        <v>303</v>
      </c>
      <c r="B5" s="236">
        <v>500</v>
      </c>
      <c r="C5" s="237" t="s">
        <v>11</v>
      </c>
    </row>
    <row r="6" spans="1:3" ht="22.5">
      <c r="A6" s="235" t="s">
        <v>304</v>
      </c>
      <c r="B6" s="236">
        <v>250</v>
      </c>
      <c r="C6" s="237" t="s">
        <v>11</v>
      </c>
    </row>
    <row r="7" spans="1:3" ht="22.5">
      <c r="A7" s="235" t="s">
        <v>305</v>
      </c>
      <c r="B7" s="236">
        <v>150</v>
      </c>
      <c r="C7" s="237" t="s">
        <v>11</v>
      </c>
    </row>
    <row r="8" spans="1:3" ht="15">
      <c r="A8" s="29" t="s">
        <v>22</v>
      </c>
      <c r="B8" s="30">
        <v>500</v>
      </c>
      <c r="C8" s="31" t="s">
        <v>12</v>
      </c>
    </row>
    <row r="9" spans="1:3" ht="15">
      <c r="A9" s="235" t="s">
        <v>306</v>
      </c>
      <c r="B9" s="236">
        <v>25</v>
      </c>
      <c r="C9" s="237" t="s">
        <v>10</v>
      </c>
    </row>
    <row r="10" spans="1:3" ht="15">
      <c r="A10" s="235" t="s">
        <v>307</v>
      </c>
      <c r="B10" s="236">
        <v>500</v>
      </c>
      <c r="C10" s="237" t="s">
        <v>11</v>
      </c>
    </row>
    <row r="11" spans="1:3" ht="22.5">
      <c r="A11" s="235" t="s">
        <v>308</v>
      </c>
      <c r="B11" s="238">
        <v>1400</v>
      </c>
      <c r="C11" s="237" t="s">
        <v>11</v>
      </c>
    </row>
    <row r="12" spans="1:3" ht="15">
      <c r="A12" s="40" t="s">
        <v>309</v>
      </c>
      <c r="B12" s="41">
        <v>200</v>
      </c>
      <c r="C12" s="31"/>
    </row>
    <row r="13" spans="1:3" ht="15">
      <c r="A13" s="40" t="s">
        <v>310</v>
      </c>
      <c r="B13" s="41">
        <v>300</v>
      </c>
      <c r="C13" s="31"/>
    </row>
    <row r="14" spans="1:3" ht="15">
      <c r="A14" s="25" t="s">
        <v>311</v>
      </c>
      <c r="B14" s="27">
        <v>1200</v>
      </c>
      <c r="C14" s="26" t="s">
        <v>12</v>
      </c>
    </row>
    <row r="15" spans="1:3" ht="15">
      <c r="A15" s="25" t="s">
        <v>436</v>
      </c>
      <c r="B15" s="27">
        <v>150</v>
      </c>
      <c r="C15" s="26"/>
    </row>
    <row r="16" spans="1:3" ht="15">
      <c r="A16" s="25"/>
      <c r="B16" s="27"/>
      <c r="C16" s="26"/>
    </row>
    <row r="17" spans="1:3" ht="15">
      <c r="A17" s="25"/>
      <c r="B17" s="27"/>
      <c r="C17" s="26"/>
    </row>
    <row r="18" spans="1:3" ht="15">
      <c r="A18" s="25"/>
      <c r="B18" s="27"/>
      <c r="C18" s="26"/>
    </row>
    <row r="19" spans="1:3" ht="15">
      <c r="A19" s="239" t="s">
        <v>324</v>
      </c>
      <c r="B19" s="240">
        <v>3000</v>
      </c>
      <c r="C19" s="24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6" sqref="A6"/>
    </sheetView>
  </sheetViews>
  <sheetFormatPr defaultColWidth="9.140625" defaultRowHeight="23.25" customHeight="1"/>
  <cols>
    <col min="1" max="1" width="31.00390625" style="0" customWidth="1"/>
  </cols>
  <sheetData>
    <row r="1" spans="1:3" ht="45" customHeight="1">
      <c r="A1" s="43" t="s">
        <v>51</v>
      </c>
      <c r="B1" s="35"/>
      <c r="C1" s="35"/>
    </row>
    <row r="2" spans="1:3" ht="23.25" customHeight="1">
      <c r="A2" s="36" t="s">
        <v>48</v>
      </c>
      <c r="B2" s="37"/>
      <c r="C2" s="37"/>
    </row>
    <row r="3" spans="1:3" ht="23.25" customHeight="1">
      <c r="A3" s="39" t="s">
        <v>9</v>
      </c>
      <c r="B3" s="38" t="s">
        <v>3</v>
      </c>
      <c r="C3" s="38" t="s">
        <v>4</v>
      </c>
    </row>
    <row r="4" spans="1:3" ht="23.25" customHeight="1">
      <c r="A4" s="40" t="s">
        <v>322</v>
      </c>
      <c r="B4" s="41">
        <v>70</v>
      </c>
      <c r="C4" s="42"/>
    </row>
    <row r="5" spans="1:3" ht="23.25" customHeight="1">
      <c r="A5" s="40" t="s">
        <v>323</v>
      </c>
      <c r="B5" s="41">
        <v>35</v>
      </c>
      <c r="C5" s="42"/>
    </row>
    <row r="6" spans="1:3" ht="23.25" customHeight="1">
      <c r="A6" s="35"/>
      <c r="B6" s="35"/>
      <c r="C6" s="3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6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7.28125" style="0" customWidth="1"/>
  </cols>
  <sheetData>
    <row r="1" ht="15.75" thickBot="1"/>
    <row r="2" spans="1:2" ht="15.75" thickBot="1">
      <c r="A2" s="233" t="s">
        <v>370</v>
      </c>
      <c r="B2" s="234">
        <v>85</v>
      </c>
    </row>
    <row r="3" spans="1:2" ht="15.75" thickBot="1">
      <c r="A3" s="233" t="s">
        <v>382</v>
      </c>
      <c r="B3" s="234">
        <v>340</v>
      </c>
    </row>
    <row r="4" spans="1:2" ht="15.75" thickBot="1">
      <c r="A4" s="233" t="s">
        <v>403</v>
      </c>
      <c r="B4" s="234">
        <v>120</v>
      </c>
    </row>
    <row r="5" spans="1:2" ht="15.75" thickBot="1">
      <c r="A5" s="233" t="s">
        <v>346</v>
      </c>
      <c r="B5" s="234">
        <v>215</v>
      </c>
    </row>
    <row r="6" spans="1:2" ht="15.75" thickBot="1">
      <c r="A6" s="233" t="s">
        <v>389</v>
      </c>
      <c r="B6" s="234">
        <v>140</v>
      </c>
    </row>
    <row r="7" spans="1:2" ht="15.75" thickBot="1">
      <c r="A7" s="233" t="s">
        <v>355</v>
      </c>
      <c r="B7" s="234">
        <v>205</v>
      </c>
    </row>
    <row r="8" spans="1:2" ht="15.75" thickBot="1">
      <c r="A8" s="233" t="s">
        <v>404</v>
      </c>
      <c r="B8" s="234">
        <v>105</v>
      </c>
    </row>
    <row r="9" spans="1:2" ht="15.75" thickBot="1">
      <c r="A9" s="233" t="s">
        <v>388</v>
      </c>
      <c r="B9" s="234">
        <v>170</v>
      </c>
    </row>
    <row r="10" spans="1:2" ht="15.75" thickBot="1">
      <c r="A10" s="233" t="s">
        <v>376</v>
      </c>
      <c r="B10" s="234">
        <v>100</v>
      </c>
    </row>
    <row r="11" spans="1:2" ht="15.75" thickBot="1">
      <c r="A11" s="233" t="s">
        <v>392</v>
      </c>
      <c r="B11" s="234">
        <v>130</v>
      </c>
    </row>
    <row r="12" spans="1:2" ht="15.75" thickBot="1">
      <c r="A12" s="233" t="s">
        <v>338</v>
      </c>
      <c r="B12" s="234">
        <v>650</v>
      </c>
    </row>
    <row r="13" spans="1:2" ht="15.75" thickBot="1">
      <c r="A13" s="233" t="s">
        <v>352</v>
      </c>
      <c r="B13" s="234">
        <v>50</v>
      </c>
    </row>
    <row r="14" spans="1:2" ht="15.75" thickBot="1">
      <c r="A14" s="233" t="s">
        <v>361</v>
      </c>
      <c r="B14" s="234">
        <v>100</v>
      </c>
    </row>
    <row r="15" spans="1:2" ht="15.75" thickBot="1">
      <c r="A15" s="233" t="s">
        <v>366</v>
      </c>
      <c r="B15" s="234">
        <v>190</v>
      </c>
    </row>
    <row r="16" spans="1:2" ht="15.75" thickBot="1">
      <c r="A16" s="233" t="s">
        <v>400</v>
      </c>
      <c r="B16" s="234">
        <v>150</v>
      </c>
    </row>
    <row r="17" spans="1:2" ht="15.75" thickBot="1">
      <c r="A17" s="233" t="s">
        <v>348</v>
      </c>
      <c r="B17" s="234">
        <v>165</v>
      </c>
    </row>
    <row r="18" spans="1:2" ht="15.75" thickBot="1">
      <c r="A18" s="233" t="s">
        <v>384</v>
      </c>
      <c r="B18" s="234">
        <v>270</v>
      </c>
    </row>
    <row r="19" spans="1:2" ht="15.75" thickBot="1">
      <c r="A19" s="233" t="s">
        <v>393</v>
      </c>
      <c r="B19" s="234">
        <v>120</v>
      </c>
    </row>
    <row r="20" spans="1:2" ht="15.75" thickBot="1">
      <c r="A20" s="233" t="s">
        <v>386</v>
      </c>
      <c r="B20" s="234">
        <v>215</v>
      </c>
    </row>
    <row r="21" spans="1:2" ht="15.75" thickBot="1">
      <c r="A21" s="233" t="s">
        <v>371</v>
      </c>
      <c r="B21" s="234">
        <v>270</v>
      </c>
    </row>
    <row r="22" spans="1:2" ht="15.75" thickBot="1">
      <c r="A22" s="233" t="s">
        <v>381</v>
      </c>
      <c r="B22" s="234">
        <v>65</v>
      </c>
    </row>
    <row r="23" spans="1:2" ht="15.75" thickBot="1">
      <c r="A23" s="233" t="s">
        <v>367</v>
      </c>
      <c r="B23" s="234">
        <v>185</v>
      </c>
    </row>
    <row r="24" spans="1:2" ht="15.75" thickBot="1">
      <c r="A24" s="233" t="s">
        <v>349</v>
      </c>
      <c r="B24" s="234">
        <v>155</v>
      </c>
    </row>
    <row r="25" spans="1:2" ht="15.75" thickBot="1">
      <c r="A25" s="233" t="s">
        <v>364</v>
      </c>
      <c r="B25" s="234">
        <v>90</v>
      </c>
    </row>
    <row r="26" spans="1:2" ht="15.75" thickBot="1">
      <c r="A26" s="233" t="s">
        <v>375</v>
      </c>
      <c r="B26" s="234">
        <v>136</v>
      </c>
    </row>
    <row r="27" spans="1:2" ht="15.75" thickBot="1">
      <c r="A27" s="233" t="s">
        <v>339</v>
      </c>
      <c r="B27" s="234">
        <v>600</v>
      </c>
    </row>
    <row r="28" spans="1:2" ht="15.75" thickBot="1">
      <c r="A28" s="233" t="s">
        <v>362</v>
      </c>
      <c r="B28" s="234">
        <v>60</v>
      </c>
    </row>
    <row r="29" spans="1:2" ht="15.75" thickBot="1">
      <c r="A29" s="233" t="s">
        <v>399</v>
      </c>
      <c r="B29" s="234">
        <v>155</v>
      </c>
    </row>
    <row r="30" spans="1:2" ht="15.75" thickBot="1">
      <c r="A30" s="233" t="s">
        <v>365</v>
      </c>
      <c r="B30" s="234">
        <v>80</v>
      </c>
    </row>
    <row r="31" spans="1:2" ht="15.75" thickBot="1">
      <c r="A31" s="233" t="s">
        <v>405</v>
      </c>
      <c r="B31" s="234">
        <v>80</v>
      </c>
    </row>
    <row r="32" spans="1:2" ht="15.75" thickBot="1">
      <c r="A32" s="233" t="s">
        <v>358</v>
      </c>
      <c r="B32" s="234">
        <v>180</v>
      </c>
    </row>
    <row r="33" spans="1:2" ht="15.75" thickBot="1">
      <c r="A33" s="233" t="s">
        <v>369</v>
      </c>
      <c r="B33" s="234">
        <v>100</v>
      </c>
    </row>
    <row r="34" spans="1:2" ht="15.75" thickBot="1">
      <c r="A34" s="233" t="s">
        <v>397</v>
      </c>
      <c r="B34" s="234">
        <v>165</v>
      </c>
    </row>
    <row r="35" spans="1:2" ht="15.75" thickBot="1">
      <c r="A35" s="233" t="s">
        <v>356</v>
      </c>
      <c r="B35" s="234">
        <v>203</v>
      </c>
    </row>
    <row r="36" spans="1:2" ht="15.75" thickBot="1">
      <c r="A36" s="233" t="s">
        <v>395</v>
      </c>
      <c r="B36" s="234">
        <v>190</v>
      </c>
    </row>
    <row r="37" spans="1:2" ht="15.75" thickBot="1">
      <c r="A37" s="233" t="s">
        <v>385</v>
      </c>
      <c r="B37" s="234">
        <v>230</v>
      </c>
    </row>
    <row r="38" spans="1:2" ht="15.75" thickBot="1">
      <c r="A38" s="233" t="s">
        <v>374</v>
      </c>
      <c r="B38" s="234">
        <v>177</v>
      </c>
    </row>
    <row r="39" spans="1:2" ht="15.75" thickBot="1">
      <c r="A39" s="233" t="s">
        <v>391</v>
      </c>
      <c r="B39" s="234">
        <v>130</v>
      </c>
    </row>
    <row r="40" spans="1:2" ht="15.75" thickBot="1">
      <c r="A40" s="233" t="s">
        <v>402</v>
      </c>
      <c r="B40" s="234">
        <v>130</v>
      </c>
    </row>
    <row r="41" spans="1:2" ht="15.75" thickBot="1">
      <c r="A41" s="233" t="s">
        <v>342</v>
      </c>
      <c r="B41" s="234">
        <v>400</v>
      </c>
    </row>
    <row r="42" spans="1:2" ht="15.75" thickBot="1">
      <c r="A42" s="233" t="s">
        <v>394</v>
      </c>
      <c r="B42" s="234">
        <v>220</v>
      </c>
    </row>
    <row r="43" spans="1:2" ht="15.75" thickBot="1">
      <c r="A43" s="233" t="s">
        <v>340</v>
      </c>
      <c r="B43" s="234">
        <v>540</v>
      </c>
    </row>
    <row r="44" spans="1:2" ht="15.75" thickBot="1">
      <c r="A44" s="233" t="s">
        <v>387</v>
      </c>
      <c r="B44" s="234">
        <v>185</v>
      </c>
    </row>
    <row r="45" spans="1:2" ht="15.75" thickBot="1">
      <c r="A45" s="233" t="s">
        <v>345</v>
      </c>
      <c r="B45" s="234">
        <v>290</v>
      </c>
    </row>
    <row r="46" spans="1:2" ht="15.75" thickBot="1">
      <c r="A46" s="233" t="s">
        <v>347</v>
      </c>
      <c r="B46" s="234">
        <v>200</v>
      </c>
    </row>
    <row r="47" spans="1:2" ht="15.75" thickBot="1">
      <c r="A47" s="233" t="s">
        <v>390</v>
      </c>
      <c r="B47" s="234">
        <v>140</v>
      </c>
    </row>
    <row r="48" spans="1:2" ht="15.75" thickBot="1">
      <c r="A48" s="233" t="s">
        <v>357</v>
      </c>
      <c r="B48" s="234">
        <v>185</v>
      </c>
    </row>
    <row r="49" spans="1:2" ht="15.75" thickBot="1">
      <c r="A49" s="233" t="s">
        <v>368</v>
      </c>
      <c r="B49" s="234">
        <v>150</v>
      </c>
    </row>
    <row r="50" spans="1:2" ht="15.75" thickBot="1">
      <c r="A50" s="233" t="s">
        <v>344</v>
      </c>
      <c r="B50" s="234">
        <v>310</v>
      </c>
    </row>
    <row r="51" spans="1:2" ht="15.75" thickBot="1">
      <c r="A51" s="233" t="s">
        <v>359</v>
      </c>
      <c r="B51" s="234">
        <v>145</v>
      </c>
    </row>
    <row r="52" spans="1:2" ht="15.75" thickBot="1">
      <c r="A52" s="233" t="s">
        <v>378</v>
      </c>
      <c r="B52" s="234">
        <v>235</v>
      </c>
    </row>
    <row r="53" spans="1:2" ht="15.75" thickBot="1">
      <c r="A53" s="233" t="s">
        <v>363</v>
      </c>
      <c r="B53" s="234">
        <v>160</v>
      </c>
    </row>
    <row r="54" spans="1:2" ht="15.75" thickBot="1">
      <c r="A54" s="233" t="s">
        <v>341</v>
      </c>
      <c r="B54" s="234">
        <v>480</v>
      </c>
    </row>
    <row r="55" spans="1:2" ht="15.75" thickBot="1">
      <c r="A55" s="233" t="s">
        <v>353</v>
      </c>
      <c r="B55" s="234">
        <v>300</v>
      </c>
    </row>
    <row r="56" spans="1:2" ht="15.75" thickBot="1">
      <c r="A56" s="233" t="s">
        <v>354</v>
      </c>
      <c r="B56" s="234">
        <v>270</v>
      </c>
    </row>
    <row r="57" spans="1:2" ht="15.75" thickBot="1">
      <c r="A57" s="233" t="s">
        <v>380</v>
      </c>
      <c r="B57" s="234">
        <v>90</v>
      </c>
    </row>
    <row r="58" spans="1:2" ht="15.75" thickBot="1">
      <c r="A58" s="233" t="s">
        <v>383</v>
      </c>
      <c r="B58" s="234">
        <v>300</v>
      </c>
    </row>
    <row r="59" spans="1:2" ht="15.75" thickBot="1">
      <c r="A59" s="233" t="s">
        <v>343</v>
      </c>
      <c r="B59" s="234">
        <v>350</v>
      </c>
    </row>
    <row r="60" spans="1:2" ht="15.75" thickBot="1">
      <c r="A60" s="233" t="s">
        <v>373</v>
      </c>
      <c r="B60" s="234">
        <v>190</v>
      </c>
    </row>
    <row r="61" spans="1:2" ht="15.75" thickBot="1">
      <c r="A61" s="233" t="s">
        <v>372</v>
      </c>
      <c r="B61" s="234">
        <v>225</v>
      </c>
    </row>
    <row r="62" spans="1:2" ht="15.75" thickBot="1">
      <c r="A62" s="233" t="s">
        <v>350</v>
      </c>
      <c r="B62" s="234">
        <v>105</v>
      </c>
    </row>
    <row r="63" spans="1:2" ht="15.75" thickBot="1">
      <c r="A63" s="233" t="s">
        <v>379</v>
      </c>
      <c r="B63" s="234">
        <v>155</v>
      </c>
    </row>
    <row r="64" spans="1:2" ht="15.75" thickBot="1">
      <c r="A64" s="233" t="s">
        <v>377</v>
      </c>
      <c r="B64" s="234">
        <v>73</v>
      </c>
    </row>
    <row r="65" spans="1:2" ht="15.75" thickBot="1">
      <c r="A65" s="233" t="s">
        <v>360</v>
      </c>
      <c r="B65" s="234">
        <v>140</v>
      </c>
    </row>
    <row r="66" spans="1:2" ht="15.75" thickBot="1">
      <c r="A66" s="233" t="s">
        <v>396</v>
      </c>
      <c r="B66" s="234">
        <v>175</v>
      </c>
    </row>
    <row r="67" spans="1:2" ht="15.75" thickBot="1">
      <c r="A67" s="233" t="s">
        <v>351</v>
      </c>
      <c r="B67" s="234">
        <v>65</v>
      </c>
    </row>
    <row r="68" spans="1:2" ht="15.75" thickBot="1">
      <c r="A68" s="233" t="s">
        <v>398</v>
      </c>
      <c r="B68" s="234">
        <v>165</v>
      </c>
    </row>
    <row r="69" spans="1:2" ht="15.75" thickBot="1">
      <c r="A69" s="233" t="s">
        <v>401</v>
      </c>
      <c r="B69" s="234">
        <v>130</v>
      </c>
    </row>
  </sheetData>
  <sheetProtection/>
  <autoFilter ref="A1:B1">
    <sortState ref="A2:B69">
      <sortCondition sortBy="value" ref="A2:A69"/>
    </sortState>
  </autoFilter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"/>
  <sheetViews>
    <sheetView zoomScalePageLayoutView="0" workbookViewId="0" topLeftCell="A4">
      <selection activeCell="R12" sqref="R12"/>
    </sheetView>
  </sheetViews>
  <sheetFormatPr defaultColWidth="3.140625" defaultRowHeight="18.75" customHeight="1"/>
  <cols>
    <col min="1" max="4" width="3.140625" style="249" customWidth="1"/>
    <col min="5" max="5" width="5.57421875" style="249" customWidth="1"/>
    <col min="6" max="36" width="3.140625" style="249" customWidth="1"/>
    <col min="37" max="42" width="3.140625" style="309" customWidth="1"/>
    <col min="43" max="50" width="3.140625" style="249" customWidth="1"/>
    <col min="51" max="51" width="11.421875" style="249" customWidth="1"/>
    <col min="52" max="16384" width="3.140625" style="249" customWidth="1"/>
  </cols>
  <sheetData>
    <row r="1" spans="1:42" ht="18.75" customHeight="1">
      <c r="A1" s="380" t="s">
        <v>415</v>
      </c>
      <c r="B1" s="370"/>
      <c r="C1" s="370"/>
      <c r="D1" s="370"/>
      <c r="E1" s="370"/>
      <c r="F1" s="368" t="s">
        <v>15</v>
      </c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 t="s">
        <v>435</v>
      </c>
      <c r="R1" s="368"/>
      <c r="S1" s="368"/>
      <c r="T1" s="368"/>
      <c r="U1" s="368"/>
      <c r="V1" s="368"/>
      <c r="W1" s="368"/>
      <c r="X1" s="368"/>
      <c r="Y1" s="368"/>
      <c r="Z1" s="368"/>
      <c r="AA1" s="368" t="s">
        <v>16</v>
      </c>
      <c r="AB1" s="368"/>
      <c r="AC1" s="368"/>
      <c r="AD1" s="368"/>
      <c r="AE1" s="368"/>
      <c r="AF1" s="368"/>
      <c r="AG1" s="368"/>
      <c r="AH1" s="368"/>
      <c r="AI1" s="368"/>
      <c r="AJ1" s="368"/>
      <c r="AK1" s="370" t="s">
        <v>434</v>
      </c>
      <c r="AL1" s="370"/>
      <c r="AM1" s="370"/>
      <c r="AN1" s="370"/>
      <c r="AO1" s="370"/>
      <c r="AP1" s="371"/>
    </row>
    <row r="2" spans="1:42" ht="18.75" customHeight="1" thickBot="1">
      <c r="A2" s="381"/>
      <c r="B2" s="382"/>
      <c r="C2" s="382"/>
      <c r="D2" s="382"/>
      <c r="E2" s="382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9"/>
      <c r="AI2" s="369"/>
      <c r="AJ2" s="369"/>
      <c r="AK2" s="375"/>
      <c r="AL2" s="375"/>
      <c r="AM2" s="375"/>
      <c r="AN2" s="375"/>
      <c r="AO2" s="375"/>
      <c r="AP2" s="376"/>
    </row>
    <row r="3" spans="1:42" ht="18.75" customHeight="1" thickBot="1">
      <c r="A3" s="383" t="s">
        <v>17</v>
      </c>
      <c r="B3" s="384"/>
      <c r="C3" s="384"/>
      <c r="D3" s="384"/>
      <c r="E3" s="385"/>
      <c r="F3" s="372">
        <f ca="1">TODAY()</f>
        <v>42047</v>
      </c>
      <c r="G3" s="373"/>
      <c r="H3" s="373"/>
      <c r="I3" s="374"/>
      <c r="J3" s="377" t="s">
        <v>419</v>
      </c>
      <c r="K3" s="378"/>
      <c r="L3" s="378"/>
      <c r="M3" s="378"/>
      <c r="N3" s="378"/>
      <c r="O3" s="379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8"/>
      <c r="AH3" s="308"/>
      <c r="AI3" s="308"/>
      <c r="AJ3" s="308"/>
      <c r="AK3" s="308"/>
      <c r="AL3" s="308"/>
      <c r="AM3" s="308"/>
      <c r="AN3" s="308"/>
      <c r="AO3" s="308"/>
      <c r="AP3" s="334"/>
    </row>
    <row r="4" spans="1:42" ht="18.75" customHeight="1">
      <c r="A4" s="386" t="s">
        <v>144</v>
      </c>
      <c r="B4" s="387"/>
      <c r="C4" s="387"/>
      <c r="D4" s="387"/>
      <c r="E4" s="388"/>
      <c r="F4" s="372"/>
      <c r="G4" s="373"/>
      <c r="H4" s="373"/>
      <c r="I4" s="374"/>
      <c r="J4" s="307"/>
      <c r="K4" s="297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305"/>
      <c r="AH4" s="305"/>
      <c r="AI4" s="305"/>
      <c r="AJ4" s="305"/>
      <c r="AK4" s="305"/>
      <c r="AL4" s="305"/>
      <c r="AM4" s="305"/>
      <c r="AN4" s="305"/>
      <c r="AO4" s="305"/>
      <c r="AP4" s="335"/>
    </row>
    <row r="5" spans="1:42" ht="18.75" customHeight="1">
      <c r="A5" s="386" t="s">
        <v>20</v>
      </c>
      <c r="B5" s="387"/>
      <c r="C5" s="387"/>
      <c r="D5" s="387"/>
      <c r="E5" s="388"/>
      <c r="F5" s="372"/>
      <c r="G5" s="373"/>
      <c r="H5" s="373"/>
      <c r="I5" s="374"/>
      <c r="J5" s="307"/>
      <c r="K5" s="297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6"/>
      <c r="AH5" s="296"/>
      <c r="AI5" s="296"/>
      <c r="AJ5" s="296"/>
      <c r="AK5" s="296"/>
      <c r="AL5" s="296"/>
      <c r="AM5" s="296"/>
      <c r="AN5" s="296"/>
      <c r="AO5" s="296"/>
      <c r="AP5" s="336"/>
    </row>
    <row r="6" spans="1:42" ht="18.75" customHeight="1" thickBot="1">
      <c r="A6" s="386" t="s">
        <v>143</v>
      </c>
      <c r="B6" s="387"/>
      <c r="C6" s="387"/>
      <c r="D6" s="387"/>
      <c r="E6" s="388"/>
      <c r="F6" s="372"/>
      <c r="G6" s="373"/>
      <c r="H6" s="373"/>
      <c r="I6" s="374"/>
      <c r="J6" s="339"/>
      <c r="K6" s="340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2"/>
      <c r="AH6" s="342"/>
      <c r="AI6" s="342"/>
      <c r="AJ6" s="342"/>
      <c r="AK6" s="342"/>
      <c r="AL6" s="342"/>
      <c r="AM6" s="342"/>
      <c r="AN6" s="342"/>
      <c r="AO6" s="342"/>
      <c r="AP6" s="343"/>
    </row>
    <row r="7" spans="1:42" ht="18.75" customHeight="1">
      <c r="A7" s="302"/>
      <c r="B7" s="295"/>
      <c r="C7" s="295"/>
      <c r="D7" s="295"/>
      <c r="E7" s="295"/>
      <c r="F7" s="295"/>
      <c r="G7" s="295"/>
      <c r="H7" s="295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38"/>
    </row>
    <row r="8" spans="1:42" ht="18.75" customHeight="1">
      <c r="A8" s="302"/>
      <c r="B8" s="295"/>
      <c r="C8" s="295"/>
      <c r="D8" s="295"/>
      <c r="E8" s="295"/>
      <c r="F8" s="295"/>
      <c r="G8" s="295"/>
      <c r="H8" s="295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38"/>
    </row>
    <row r="9" spans="1:42" ht="18.75" customHeight="1">
      <c r="A9" s="302"/>
      <c r="B9" s="295"/>
      <c r="C9" s="295"/>
      <c r="D9" s="295"/>
      <c r="E9" s="295"/>
      <c r="F9" s="295"/>
      <c r="G9" s="295"/>
      <c r="H9" s="295"/>
      <c r="I9" s="303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303"/>
      <c r="AH9" s="303"/>
      <c r="AI9" s="303"/>
      <c r="AJ9" s="303"/>
      <c r="AK9" s="303"/>
      <c r="AL9" s="303"/>
      <c r="AM9" s="303"/>
      <c r="AN9" s="303"/>
      <c r="AO9" s="303"/>
      <c r="AP9" s="338"/>
    </row>
    <row r="10" spans="1:42" ht="18.75" customHeight="1">
      <c r="A10" s="299"/>
      <c r="B10" s="294"/>
      <c r="C10" s="294"/>
      <c r="D10" s="294"/>
      <c r="E10" s="294"/>
      <c r="F10" s="294"/>
      <c r="G10" s="294"/>
      <c r="H10" s="294"/>
      <c r="I10" s="296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6"/>
      <c r="AH10" s="296"/>
      <c r="AI10" s="296"/>
      <c r="AJ10" s="296"/>
      <c r="AK10" s="296"/>
      <c r="AL10" s="296"/>
      <c r="AM10" s="296"/>
      <c r="AN10" s="296"/>
      <c r="AO10" s="296"/>
      <c r="AP10" s="336"/>
    </row>
    <row r="11" spans="1:42" ht="18.75" customHeight="1">
      <c r="A11" s="29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6"/>
      <c r="AH11" s="296"/>
      <c r="AI11" s="296"/>
      <c r="AJ11" s="296"/>
      <c r="AK11" s="296"/>
      <c r="AL11" s="296"/>
      <c r="AM11" s="296"/>
      <c r="AN11" s="296"/>
      <c r="AO11" s="296"/>
      <c r="AP11" s="336"/>
    </row>
    <row r="12" spans="1:42" ht="18.75" customHeight="1">
      <c r="A12" s="299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6"/>
      <c r="AH12" s="296"/>
      <c r="AI12" s="296"/>
      <c r="AJ12" s="296"/>
      <c r="AK12" s="296"/>
      <c r="AL12" s="296"/>
      <c r="AM12" s="296"/>
      <c r="AN12" s="296"/>
      <c r="AO12" s="296"/>
      <c r="AP12" s="336"/>
    </row>
    <row r="13" spans="1:42" ht="18.75" customHeight="1">
      <c r="A13" s="299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6"/>
      <c r="AH13" s="296"/>
      <c r="AI13" s="296"/>
      <c r="AJ13" s="296"/>
      <c r="AK13" s="296"/>
      <c r="AL13" s="296"/>
      <c r="AM13" s="296"/>
      <c r="AN13" s="296"/>
      <c r="AO13" s="296"/>
      <c r="AP13" s="336"/>
    </row>
    <row r="14" spans="1:42" ht="18.75" customHeight="1">
      <c r="A14" s="299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6"/>
      <c r="AH14" s="296"/>
      <c r="AI14" s="296"/>
      <c r="AJ14" s="296"/>
      <c r="AK14" s="296"/>
      <c r="AL14" s="296"/>
      <c r="AM14" s="296"/>
      <c r="AN14" s="296"/>
      <c r="AO14" s="296"/>
      <c r="AP14" s="336"/>
    </row>
    <row r="15" spans="1:42" ht="18.75" customHeight="1">
      <c r="A15" s="299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6"/>
      <c r="AH15" s="296"/>
      <c r="AI15" s="296"/>
      <c r="AJ15" s="296"/>
      <c r="AK15" s="296"/>
      <c r="AL15" s="296"/>
      <c r="AM15" s="296"/>
      <c r="AN15" s="296"/>
      <c r="AO15" s="296"/>
      <c r="AP15" s="336"/>
    </row>
    <row r="16" spans="1:42" ht="18.75" customHeight="1">
      <c r="A16" s="299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6"/>
      <c r="AH16" s="296"/>
      <c r="AI16" s="296"/>
      <c r="AJ16" s="296"/>
      <c r="AK16" s="296"/>
      <c r="AL16" s="296"/>
      <c r="AM16" s="296"/>
      <c r="AN16" s="296"/>
      <c r="AO16" s="296"/>
      <c r="AP16" s="336"/>
    </row>
    <row r="17" spans="1:42" ht="18.75" customHeight="1">
      <c r="A17" s="299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6"/>
      <c r="AH17" s="296"/>
      <c r="AI17" s="296"/>
      <c r="AJ17" s="296"/>
      <c r="AK17" s="296"/>
      <c r="AL17" s="296"/>
      <c r="AM17" s="296"/>
      <c r="AN17" s="296"/>
      <c r="AO17" s="296"/>
      <c r="AP17" s="336"/>
    </row>
    <row r="18" spans="1:42" ht="18.75" customHeight="1">
      <c r="A18" s="299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6"/>
      <c r="AH18" s="296"/>
      <c r="AI18" s="296"/>
      <c r="AJ18" s="296"/>
      <c r="AK18" s="296"/>
      <c r="AL18" s="296"/>
      <c r="AM18" s="296"/>
      <c r="AN18" s="296"/>
      <c r="AO18" s="296"/>
      <c r="AP18" s="336"/>
    </row>
    <row r="19" spans="1:42" ht="18.75" customHeight="1">
      <c r="A19" s="299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6"/>
      <c r="AH19" s="296"/>
      <c r="AI19" s="296"/>
      <c r="AJ19" s="296"/>
      <c r="AK19" s="296"/>
      <c r="AL19" s="296"/>
      <c r="AM19" s="296"/>
      <c r="AN19" s="296"/>
      <c r="AO19" s="296"/>
      <c r="AP19" s="336"/>
    </row>
    <row r="20" spans="1:42" ht="18.75" customHeight="1">
      <c r="A20" s="299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6"/>
      <c r="AH20" s="296"/>
      <c r="AI20" s="296"/>
      <c r="AJ20" s="296"/>
      <c r="AK20" s="296"/>
      <c r="AL20" s="296"/>
      <c r="AM20" s="296"/>
      <c r="AN20" s="296"/>
      <c r="AO20" s="296"/>
      <c r="AP20" s="336"/>
    </row>
    <row r="21" spans="1:42" ht="18.75" customHeight="1">
      <c r="A21" s="299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6"/>
      <c r="AH21" s="296"/>
      <c r="AI21" s="296"/>
      <c r="AJ21" s="296"/>
      <c r="AK21" s="296"/>
      <c r="AL21" s="296"/>
      <c r="AM21" s="296"/>
      <c r="AN21" s="296"/>
      <c r="AO21" s="296"/>
      <c r="AP21" s="336"/>
    </row>
    <row r="22" spans="1:42" ht="18.75" customHeight="1">
      <c r="A22" s="299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6"/>
      <c r="AH22" s="296"/>
      <c r="AI22" s="296"/>
      <c r="AJ22" s="296"/>
      <c r="AK22" s="296"/>
      <c r="AL22" s="296"/>
      <c r="AM22" s="296"/>
      <c r="AN22" s="296"/>
      <c r="AO22" s="296"/>
      <c r="AP22" s="336"/>
    </row>
    <row r="23" spans="1:42" ht="18.75" customHeight="1">
      <c r="A23" s="299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6"/>
      <c r="AH23" s="296"/>
      <c r="AI23" s="296"/>
      <c r="AJ23" s="296"/>
      <c r="AK23" s="296"/>
      <c r="AL23" s="296"/>
      <c r="AM23" s="296"/>
      <c r="AN23" s="296"/>
      <c r="AO23" s="296"/>
      <c r="AP23" s="336"/>
    </row>
    <row r="24" spans="1:42" ht="18.75" customHeight="1">
      <c r="A24" s="299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6"/>
      <c r="AH24" s="296"/>
      <c r="AI24" s="296"/>
      <c r="AJ24" s="296"/>
      <c r="AK24" s="296"/>
      <c r="AL24" s="296"/>
      <c r="AM24" s="296"/>
      <c r="AN24" s="296"/>
      <c r="AO24" s="296"/>
      <c r="AP24" s="336"/>
    </row>
    <row r="25" spans="1:42" ht="18.75" customHeight="1">
      <c r="A25" s="299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6"/>
      <c r="AH25" s="296"/>
      <c r="AI25" s="296"/>
      <c r="AJ25" s="296"/>
      <c r="AK25" s="296"/>
      <c r="AL25" s="296"/>
      <c r="AM25" s="296"/>
      <c r="AN25" s="296"/>
      <c r="AO25" s="296"/>
      <c r="AP25" s="336"/>
    </row>
    <row r="26" spans="1:42" ht="18.75" customHeight="1">
      <c r="A26" s="299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6"/>
      <c r="AH26" s="296"/>
      <c r="AI26" s="296"/>
      <c r="AJ26" s="296"/>
      <c r="AK26" s="296"/>
      <c r="AL26" s="296"/>
      <c r="AM26" s="296"/>
      <c r="AN26" s="296"/>
      <c r="AO26" s="296"/>
      <c r="AP26" s="336"/>
    </row>
    <row r="27" spans="1:42" ht="18.75" customHeight="1">
      <c r="A27" s="299"/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6"/>
      <c r="AH27" s="296"/>
      <c r="AI27" s="296"/>
      <c r="AJ27" s="296"/>
      <c r="AK27" s="296"/>
      <c r="AL27" s="296"/>
      <c r="AM27" s="296"/>
      <c r="AN27" s="296"/>
      <c r="AO27" s="296"/>
      <c r="AP27" s="336"/>
    </row>
    <row r="28" spans="1:42" ht="18.75" customHeight="1">
      <c r="A28" s="299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6"/>
      <c r="AH28" s="296"/>
      <c r="AI28" s="296"/>
      <c r="AJ28" s="296"/>
      <c r="AK28" s="296"/>
      <c r="AL28" s="296"/>
      <c r="AM28" s="296"/>
      <c r="AN28" s="296"/>
      <c r="AO28" s="296"/>
      <c r="AP28" s="336"/>
    </row>
    <row r="29" spans="1:42" ht="18.75" customHeight="1">
      <c r="A29" s="299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6"/>
      <c r="AH29" s="296"/>
      <c r="AI29" s="296"/>
      <c r="AJ29" s="296"/>
      <c r="AK29" s="296"/>
      <c r="AL29" s="296"/>
      <c r="AM29" s="296"/>
      <c r="AN29" s="296"/>
      <c r="AO29" s="296"/>
      <c r="AP29" s="336"/>
    </row>
    <row r="30" spans="1:42" ht="18.75" customHeight="1">
      <c r="A30" s="299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6"/>
      <c r="AH30" s="296"/>
      <c r="AI30" s="296"/>
      <c r="AJ30" s="296"/>
      <c r="AK30" s="296"/>
      <c r="AL30" s="296"/>
      <c r="AM30" s="296"/>
      <c r="AN30" s="296"/>
      <c r="AO30" s="296"/>
      <c r="AP30" s="336"/>
    </row>
    <row r="31" spans="1:42" ht="18.75" customHeight="1" thickBot="1">
      <c r="A31" s="300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4"/>
      <c r="AH31" s="304"/>
      <c r="AI31" s="304"/>
      <c r="AJ31" s="304"/>
      <c r="AK31" s="304"/>
      <c r="AL31" s="304"/>
      <c r="AM31" s="304"/>
      <c r="AN31" s="304"/>
      <c r="AO31" s="304"/>
      <c r="AP31" s="337"/>
    </row>
  </sheetData>
  <sheetProtection/>
  <mergeCells count="19">
    <mergeCell ref="F6:I6"/>
    <mergeCell ref="Q1:Z1"/>
    <mergeCell ref="A1:E1"/>
    <mergeCell ref="A2:E2"/>
    <mergeCell ref="A3:E3"/>
    <mergeCell ref="A6:E6"/>
    <mergeCell ref="A4:E4"/>
    <mergeCell ref="A5:E5"/>
    <mergeCell ref="F4:I4"/>
    <mergeCell ref="F5:I5"/>
    <mergeCell ref="AK2:AP2"/>
    <mergeCell ref="F1:P1"/>
    <mergeCell ref="F2:P2"/>
    <mergeCell ref="J3:O3"/>
    <mergeCell ref="F3:I3"/>
    <mergeCell ref="Q2:Z2"/>
    <mergeCell ref="AA1:AJ1"/>
    <mergeCell ref="AA2:AJ2"/>
    <mergeCell ref="AK1:AP1"/>
  </mergeCells>
  <conditionalFormatting sqref="A3:A6 F3:F6">
    <cfRule type="cellIs" priority="1" dxfId="0" operator="equal" stopIfTrue="1">
      <formula>0</formula>
    </cfRule>
  </conditionalFormatting>
  <conditionalFormatting sqref="L4:AP4">
    <cfRule type="cellIs" priority="2" dxfId="3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5"/>
  <sheetViews>
    <sheetView zoomScalePageLayoutView="0" workbookViewId="0" topLeftCell="A13">
      <selection activeCell="E36" sqref="E36"/>
    </sheetView>
  </sheetViews>
  <sheetFormatPr defaultColWidth="9.140625" defaultRowHeight="12.75" customHeight="1"/>
  <cols>
    <col min="1" max="1" width="60.57421875" style="174" customWidth="1"/>
    <col min="2" max="2" width="17.140625" style="6" customWidth="1"/>
    <col min="3" max="3" width="13.8515625" style="7" customWidth="1"/>
    <col min="4" max="4" width="17.140625" style="111" customWidth="1"/>
    <col min="5" max="5" width="27.00390625" style="3" customWidth="1"/>
    <col min="6" max="15" width="17.140625" style="3" customWidth="1"/>
    <col min="16" max="16384" width="9.140625" style="3" customWidth="1"/>
  </cols>
  <sheetData>
    <row r="1" spans="1:2" ht="12.75" customHeight="1">
      <c r="A1" s="161" t="s">
        <v>50</v>
      </c>
      <c r="B1" s="2"/>
    </row>
    <row r="2" spans="1:2" ht="12.75" customHeight="1">
      <c r="A2" s="162" t="s">
        <v>2</v>
      </c>
      <c r="B2" s="4"/>
    </row>
    <row r="3" spans="1:5" s="9" customFormat="1" ht="12.75" customHeight="1">
      <c r="A3" s="163" t="s">
        <v>0</v>
      </c>
      <c r="B3" s="1" t="s">
        <v>3</v>
      </c>
      <c r="C3" s="1" t="s">
        <v>6</v>
      </c>
      <c r="D3" s="112"/>
      <c r="E3" s="3" t="s">
        <v>96</v>
      </c>
    </row>
    <row r="4" spans="1:4" s="9" customFormat="1" ht="12.75" customHeight="1">
      <c r="A4" s="163" t="s">
        <v>55</v>
      </c>
      <c r="B4" s="1"/>
      <c r="C4" s="1"/>
      <c r="D4" s="112"/>
    </row>
    <row r="5" spans="1:5" ht="12.75" customHeight="1">
      <c r="A5" s="164" t="s">
        <v>156</v>
      </c>
      <c r="B5" s="108">
        <v>900</v>
      </c>
      <c r="C5" s="107" t="s">
        <v>52</v>
      </c>
      <c r="E5" s="3" t="s">
        <v>97</v>
      </c>
    </row>
    <row r="6" spans="1:3" ht="12.75" customHeight="1">
      <c r="A6" s="289" t="s">
        <v>157</v>
      </c>
      <c r="B6" s="109">
        <v>960</v>
      </c>
      <c r="C6" s="49" t="s">
        <v>52</v>
      </c>
    </row>
    <row r="7" spans="1:5" ht="12.75" customHeight="1">
      <c r="A7" s="165" t="s">
        <v>158</v>
      </c>
      <c r="B7" s="109">
        <v>1150</v>
      </c>
      <c r="C7" s="49" t="s">
        <v>52</v>
      </c>
      <c r="E7" s="3" t="s">
        <v>106</v>
      </c>
    </row>
    <row r="8" spans="1:3" ht="12.75" customHeight="1">
      <c r="A8" s="165" t="s">
        <v>159</v>
      </c>
      <c r="B8" s="109">
        <v>1250</v>
      </c>
      <c r="C8" s="49" t="s">
        <v>53</v>
      </c>
    </row>
    <row r="9" spans="1:5" ht="12.75" customHeight="1">
      <c r="A9" s="165" t="s">
        <v>160</v>
      </c>
      <c r="B9" s="109">
        <v>1750</v>
      </c>
      <c r="C9" s="49" t="s">
        <v>53</v>
      </c>
      <c r="E9" s="3" t="s">
        <v>107</v>
      </c>
    </row>
    <row r="10" spans="1:3" ht="12.75" customHeight="1">
      <c r="A10" s="165" t="s">
        <v>161</v>
      </c>
      <c r="B10" s="109">
        <v>1750</v>
      </c>
      <c r="C10" s="49" t="s">
        <v>54</v>
      </c>
    </row>
    <row r="11" spans="1:5" ht="12.75" customHeight="1">
      <c r="A11" s="289" t="s">
        <v>162</v>
      </c>
      <c r="B11" s="109">
        <v>2508</v>
      </c>
      <c r="C11" s="49" t="s">
        <v>54</v>
      </c>
      <c r="E11" s="3" t="s">
        <v>108</v>
      </c>
    </row>
    <row r="12" spans="1:3" ht="12.75" customHeight="1">
      <c r="A12" s="165" t="s">
        <v>163</v>
      </c>
      <c r="B12" s="109">
        <v>1650</v>
      </c>
      <c r="C12" s="49" t="s">
        <v>53</v>
      </c>
    </row>
    <row r="13" spans="1:3" ht="12.75" customHeight="1">
      <c r="A13" s="165" t="s">
        <v>164</v>
      </c>
      <c r="B13" s="109">
        <v>1850</v>
      </c>
      <c r="C13" s="49" t="s">
        <v>53</v>
      </c>
    </row>
    <row r="14" spans="1:3" ht="12.75" customHeight="1">
      <c r="A14" s="165" t="s">
        <v>165</v>
      </c>
      <c r="B14" s="109">
        <v>1870</v>
      </c>
      <c r="C14" s="49" t="s">
        <v>53</v>
      </c>
    </row>
    <row r="15" spans="1:5" ht="12.75" customHeight="1">
      <c r="A15" s="165" t="s">
        <v>166</v>
      </c>
      <c r="B15" s="109">
        <v>1970</v>
      </c>
      <c r="C15" s="49" t="s">
        <v>53</v>
      </c>
      <c r="E15" s="3" t="s">
        <v>98</v>
      </c>
    </row>
    <row r="16" spans="1:3" ht="12.75" customHeight="1">
      <c r="A16" s="289" t="s">
        <v>167</v>
      </c>
      <c r="B16" s="109">
        <v>3192</v>
      </c>
      <c r="C16" s="49" t="s">
        <v>53</v>
      </c>
    </row>
    <row r="17" spans="1:5" ht="12.75" customHeight="1">
      <c r="A17" s="165" t="s">
        <v>168</v>
      </c>
      <c r="B17" s="109">
        <v>1970</v>
      </c>
      <c r="C17" s="49" t="s">
        <v>53</v>
      </c>
      <c r="E17" s="3" t="s">
        <v>99</v>
      </c>
    </row>
    <row r="18" spans="1:3" ht="12.75" customHeight="1">
      <c r="A18" s="165" t="s">
        <v>169</v>
      </c>
      <c r="B18" s="109">
        <v>2170</v>
      </c>
      <c r="C18" s="49" t="s">
        <v>53</v>
      </c>
    </row>
    <row r="19" spans="1:5" ht="12.75" customHeight="1">
      <c r="A19" s="289" t="s">
        <v>170</v>
      </c>
      <c r="B19" s="109">
        <v>1938</v>
      </c>
      <c r="C19" s="49" t="s">
        <v>53</v>
      </c>
      <c r="E19" s="3" t="s">
        <v>100</v>
      </c>
    </row>
    <row r="20" spans="1:3" ht="12.75" customHeight="1">
      <c r="A20" s="289" t="s">
        <v>171</v>
      </c>
      <c r="B20" s="109">
        <v>1938</v>
      </c>
      <c r="C20" s="49" t="s">
        <v>53</v>
      </c>
    </row>
    <row r="21" spans="1:5" ht="12.75" customHeight="1">
      <c r="A21" s="289" t="s">
        <v>172</v>
      </c>
      <c r="B21" s="109">
        <v>1938</v>
      </c>
      <c r="C21" s="49" t="s">
        <v>53</v>
      </c>
      <c r="E21" s="3" t="s">
        <v>101</v>
      </c>
    </row>
    <row r="22" spans="1:3" ht="12.75" customHeight="1">
      <c r="A22" s="289" t="s">
        <v>173</v>
      </c>
      <c r="B22" s="109">
        <v>1938</v>
      </c>
      <c r="C22" s="49" t="s">
        <v>53</v>
      </c>
    </row>
    <row r="23" spans="1:5" ht="12.75" customHeight="1">
      <c r="A23" s="289" t="s">
        <v>174</v>
      </c>
      <c r="B23" s="109">
        <v>1938</v>
      </c>
      <c r="C23" s="49" t="s">
        <v>53</v>
      </c>
      <c r="E23" s="3" t="s">
        <v>102</v>
      </c>
    </row>
    <row r="24" spans="1:3" ht="12.75" customHeight="1">
      <c r="A24" s="289" t="s">
        <v>175</v>
      </c>
      <c r="B24" s="109">
        <v>1938</v>
      </c>
      <c r="C24" s="49" t="s">
        <v>53</v>
      </c>
    </row>
    <row r="25" spans="1:5" ht="12.75" customHeight="1">
      <c r="A25" s="289" t="s">
        <v>176</v>
      </c>
      <c r="B25" s="109">
        <v>2166</v>
      </c>
      <c r="C25" s="49" t="s">
        <v>53</v>
      </c>
      <c r="E25" s="3" t="s">
        <v>103</v>
      </c>
    </row>
    <row r="26" spans="1:3" ht="12.75" customHeight="1">
      <c r="A26" s="166" t="s">
        <v>56</v>
      </c>
      <c r="B26" s="5"/>
      <c r="C26" s="8"/>
    </row>
    <row r="27" spans="1:5" ht="12.75" customHeight="1">
      <c r="A27" s="167" t="s">
        <v>177</v>
      </c>
      <c r="B27" s="110">
        <v>340</v>
      </c>
      <c r="C27" s="106" t="s">
        <v>52</v>
      </c>
      <c r="E27" s="3" t="s">
        <v>104</v>
      </c>
    </row>
    <row r="28" spans="1:3" ht="12.75" customHeight="1">
      <c r="A28" s="165" t="s">
        <v>178</v>
      </c>
      <c r="B28" s="109">
        <v>494</v>
      </c>
      <c r="C28" s="49" t="s">
        <v>52</v>
      </c>
    </row>
    <row r="29" spans="1:5" ht="12.75" customHeight="1">
      <c r="A29" s="167" t="s">
        <v>179</v>
      </c>
      <c r="B29" s="110">
        <v>530</v>
      </c>
      <c r="C29" s="106" t="s">
        <v>52</v>
      </c>
      <c r="E29" s="3" t="s">
        <v>437</v>
      </c>
    </row>
    <row r="30" spans="1:3" ht="12.75" customHeight="1">
      <c r="A30" s="165" t="s">
        <v>180</v>
      </c>
      <c r="B30" s="109">
        <v>988</v>
      </c>
      <c r="C30" s="49" t="s">
        <v>52</v>
      </c>
    </row>
    <row r="31" spans="1:6" ht="12.75" customHeight="1">
      <c r="A31" s="165" t="s">
        <v>181</v>
      </c>
      <c r="B31" s="109">
        <v>1235</v>
      </c>
      <c r="C31" s="49" t="s">
        <v>52</v>
      </c>
      <c r="E31" s="3" t="s">
        <v>105</v>
      </c>
      <c r="F31" s="3">
        <v>35</v>
      </c>
    </row>
    <row r="32" spans="1:3" ht="12.75" customHeight="1">
      <c r="A32" s="165" t="s">
        <v>182</v>
      </c>
      <c r="B32" s="109">
        <v>1852.5</v>
      </c>
      <c r="C32" s="49" t="s">
        <v>52</v>
      </c>
    </row>
    <row r="33" spans="1:3" ht="12.75" customHeight="1">
      <c r="A33" s="165" t="s">
        <v>183</v>
      </c>
      <c r="B33" s="109">
        <v>3705</v>
      </c>
      <c r="C33" s="49" t="s">
        <v>52</v>
      </c>
    </row>
    <row r="34" spans="1:3" ht="12.75" customHeight="1">
      <c r="A34" s="165" t="s">
        <v>184</v>
      </c>
      <c r="B34" s="109">
        <v>5557.5</v>
      </c>
      <c r="C34" s="49" t="s">
        <v>52</v>
      </c>
    </row>
    <row r="35" spans="1:3" ht="12.75" customHeight="1">
      <c r="A35" s="166" t="s">
        <v>57</v>
      </c>
      <c r="B35" s="5"/>
      <c r="C35" s="8"/>
    </row>
    <row r="36" spans="1:3" ht="12.75" customHeight="1">
      <c r="A36" s="165" t="s">
        <v>185</v>
      </c>
      <c r="B36" s="109">
        <v>741</v>
      </c>
      <c r="C36" s="49" t="s">
        <v>53</v>
      </c>
    </row>
    <row r="37" spans="1:3" ht="12.75" customHeight="1">
      <c r="A37" s="165" t="s">
        <v>186</v>
      </c>
      <c r="B37" s="109">
        <v>864.5</v>
      </c>
      <c r="C37" s="49" t="s">
        <v>53</v>
      </c>
    </row>
    <row r="38" spans="1:3" ht="12.75" customHeight="1">
      <c r="A38" s="165" t="s">
        <v>187</v>
      </c>
      <c r="B38" s="109">
        <v>988</v>
      </c>
      <c r="C38" s="49" t="s">
        <v>53</v>
      </c>
    </row>
    <row r="39" spans="1:3" ht="12.75" customHeight="1">
      <c r="A39" s="165" t="s">
        <v>188</v>
      </c>
      <c r="B39" s="109">
        <v>1670</v>
      </c>
      <c r="C39" s="49" t="s">
        <v>53</v>
      </c>
    </row>
    <row r="40" spans="1:3" ht="12.75" customHeight="1">
      <c r="A40" s="165" t="s">
        <v>189</v>
      </c>
      <c r="B40" s="109">
        <v>1976</v>
      </c>
      <c r="C40" s="49" t="s">
        <v>53</v>
      </c>
    </row>
    <row r="41" spans="1:3" ht="12.75" customHeight="1">
      <c r="A41" s="289" t="s">
        <v>190</v>
      </c>
      <c r="B41" s="109">
        <v>1976</v>
      </c>
      <c r="C41" s="49" t="s">
        <v>53</v>
      </c>
    </row>
    <row r="42" spans="1:3" ht="12.75" customHeight="1">
      <c r="A42" s="289" t="s">
        <v>191</v>
      </c>
      <c r="B42" s="109">
        <v>2223</v>
      </c>
      <c r="C42" s="49" t="s">
        <v>53</v>
      </c>
    </row>
    <row r="43" spans="1:3" ht="12.75" customHeight="1">
      <c r="A43" s="166" t="s">
        <v>58</v>
      </c>
      <c r="B43" s="5"/>
      <c r="C43" s="8"/>
    </row>
    <row r="44" spans="1:3" ht="12.75" customHeight="1">
      <c r="A44" s="168" t="s">
        <v>192</v>
      </c>
      <c r="B44" s="109">
        <v>770</v>
      </c>
      <c r="C44" s="49" t="s">
        <v>59</v>
      </c>
    </row>
    <row r="45" spans="1:3" ht="12.75" customHeight="1">
      <c r="A45" s="168" t="s">
        <v>193</v>
      </c>
      <c r="B45" s="109">
        <v>850</v>
      </c>
      <c r="C45" s="49" t="s">
        <v>60</v>
      </c>
    </row>
    <row r="46" spans="1:3" ht="12.75" customHeight="1">
      <c r="A46" s="168" t="s">
        <v>194</v>
      </c>
      <c r="B46" s="109">
        <v>770</v>
      </c>
      <c r="C46" s="49" t="s">
        <v>61</v>
      </c>
    </row>
    <row r="47" spans="1:3" ht="12.75" customHeight="1">
      <c r="A47" s="290" t="s">
        <v>195</v>
      </c>
      <c r="B47" s="109">
        <v>1482</v>
      </c>
      <c r="C47" s="49" t="s">
        <v>62</v>
      </c>
    </row>
    <row r="48" spans="1:3" ht="12.75" customHeight="1">
      <c r="A48" s="168" t="s">
        <v>196</v>
      </c>
      <c r="B48" s="109">
        <v>1370</v>
      </c>
      <c r="C48" s="49" t="s">
        <v>62</v>
      </c>
    </row>
    <row r="49" spans="1:3" ht="12.75" customHeight="1">
      <c r="A49" s="168" t="s">
        <v>169</v>
      </c>
      <c r="B49" s="109">
        <v>1450</v>
      </c>
      <c r="C49" s="49" t="s">
        <v>62</v>
      </c>
    </row>
    <row r="50" spans="1:3" ht="12.75" customHeight="1">
      <c r="A50" s="168" t="s">
        <v>197</v>
      </c>
      <c r="B50" s="109">
        <v>1350</v>
      </c>
      <c r="C50" s="49" t="s">
        <v>62</v>
      </c>
    </row>
    <row r="51" spans="1:3" ht="12.75" customHeight="1">
      <c r="A51" s="168" t="s">
        <v>166</v>
      </c>
      <c r="B51" s="109">
        <v>1450</v>
      </c>
      <c r="C51" s="49" t="s">
        <v>62</v>
      </c>
    </row>
    <row r="52" spans="1:3" ht="12.75" customHeight="1">
      <c r="A52" s="168" t="s">
        <v>198</v>
      </c>
      <c r="B52" s="109">
        <v>1350</v>
      </c>
      <c r="C52" s="49" t="s">
        <v>62</v>
      </c>
    </row>
    <row r="53" spans="1:3" ht="12.75" customHeight="1">
      <c r="A53" s="168" t="s">
        <v>199</v>
      </c>
      <c r="B53" s="109">
        <v>1450</v>
      </c>
      <c r="C53" s="49" t="s">
        <v>62</v>
      </c>
    </row>
    <row r="54" spans="1:3" ht="12.75" customHeight="1">
      <c r="A54" s="290" t="s">
        <v>200</v>
      </c>
      <c r="B54" s="109">
        <v>1482</v>
      </c>
      <c r="C54" s="49" t="s">
        <v>62</v>
      </c>
    </row>
    <row r="55" spans="1:3" ht="12.75" customHeight="1">
      <c r="A55" s="290" t="s">
        <v>176</v>
      </c>
      <c r="B55" s="109">
        <v>1710</v>
      </c>
      <c r="C55" s="49" t="s">
        <v>62</v>
      </c>
    </row>
    <row r="56" spans="1:3" ht="12.75" customHeight="1">
      <c r="A56" s="290" t="s">
        <v>201</v>
      </c>
      <c r="B56" s="109">
        <v>1482</v>
      </c>
      <c r="C56" s="49" t="s">
        <v>62</v>
      </c>
    </row>
    <row r="57" spans="1:3" ht="12.75" customHeight="1">
      <c r="A57" s="168" t="s">
        <v>202</v>
      </c>
      <c r="B57" s="109">
        <v>1350</v>
      </c>
      <c r="C57" s="49" t="s">
        <v>61</v>
      </c>
    </row>
    <row r="58" spans="1:3" ht="12.75" customHeight="1">
      <c r="A58" s="168" t="s">
        <v>203</v>
      </c>
      <c r="B58" s="109">
        <v>1450</v>
      </c>
      <c r="C58" s="49" t="s">
        <v>61</v>
      </c>
    </row>
    <row r="59" spans="1:3" ht="12.75" customHeight="1">
      <c r="A59" s="168" t="s">
        <v>204</v>
      </c>
      <c r="B59" s="109">
        <v>1350</v>
      </c>
      <c r="C59" s="49" t="s">
        <v>61</v>
      </c>
    </row>
    <row r="60" spans="1:3" ht="12.75" customHeight="1">
      <c r="A60" s="168" t="s">
        <v>205</v>
      </c>
      <c r="B60" s="109">
        <v>1450</v>
      </c>
      <c r="C60" s="49" t="s">
        <v>61</v>
      </c>
    </row>
    <row r="61" spans="1:3" ht="12.75" customHeight="1">
      <c r="A61" s="291" t="s">
        <v>206</v>
      </c>
      <c r="B61" s="109">
        <v>2170</v>
      </c>
      <c r="C61" s="49" t="s">
        <v>61</v>
      </c>
    </row>
    <row r="62" spans="1:3" ht="12.75" customHeight="1">
      <c r="A62" s="291" t="s">
        <v>207</v>
      </c>
      <c r="B62" s="109">
        <v>855</v>
      </c>
      <c r="C62" s="49" t="s">
        <v>61</v>
      </c>
    </row>
    <row r="63" spans="1:3" ht="12.75" customHeight="1">
      <c r="A63" s="168" t="s">
        <v>208</v>
      </c>
      <c r="B63" s="109">
        <v>1350</v>
      </c>
      <c r="C63" s="49" t="s">
        <v>62</v>
      </c>
    </row>
    <row r="64" spans="1:3" ht="12.75" customHeight="1">
      <c r="A64" s="168" t="s">
        <v>209</v>
      </c>
      <c r="B64" s="109">
        <v>1450</v>
      </c>
      <c r="C64" s="49" t="s">
        <v>62</v>
      </c>
    </row>
    <row r="65" spans="1:3" ht="12.75" customHeight="1">
      <c r="A65" s="168" t="s">
        <v>210</v>
      </c>
      <c r="B65" s="109">
        <v>1350</v>
      </c>
      <c r="C65" s="49" t="s">
        <v>62</v>
      </c>
    </row>
    <row r="66" spans="1:3" ht="12.75" customHeight="1">
      <c r="A66" s="168" t="s">
        <v>211</v>
      </c>
      <c r="B66" s="109">
        <v>1450</v>
      </c>
      <c r="C66" s="49" t="s">
        <v>62</v>
      </c>
    </row>
    <row r="67" spans="1:3" ht="12.75" customHeight="1">
      <c r="A67" s="290" t="s">
        <v>212</v>
      </c>
      <c r="B67" s="109">
        <v>1482</v>
      </c>
      <c r="C67" s="49" t="s">
        <v>62</v>
      </c>
    </row>
    <row r="68" spans="1:3" ht="12.75" customHeight="1">
      <c r="A68" s="168" t="s">
        <v>213</v>
      </c>
      <c r="B68" s="109">
        <v>770</v>
      </c>
      <c r="C68" s="49" t="s">
        <v>59</v>
      </c>
    </row>
    <row r="69" spans="1:3" ht="12.75" customHeight="1">
      <c r="A69" s="168" t="s">
        <v>214</v>
      </c>
      <c r="B69" s="109">
        <v>850</v>
      </c>
      <c r="C69" s="49" t="s">
        <v>60</v>
      </c>
    </row>
    <row r="70" spans="1:3" ht="12.75" customHeight="1">
      <c r="A70" s="290" t="s">
        <v>215</v>
      </c>
      <c r="B70" s="109">
        <v>1026</v>
      </c>
      <c r="C70" s="49" t="s">
        <v>59</v>
      </c>
    </row>
    <row r="71" spans="1:2" ht="12.75" customHeight="1">
      <c r="A71" s="169" t="s">
        <v>63</v>
      </c>
      <c r="B71" s="2"/>
    </row>
    <row r="72" spans="1:3" ht="12.75" customHeight="1">
      <c r="A72" s="165" t="s">
        <v>216</v>
      </c>
      <c r="B72" s="109">
        <v>1650</v>
      </c>
      <c r="C72" s="49" t="s">
        <v>53</v>
      </c>
    </row>
    <row r="73" spans="1:3" ht="12.75" customHeight="1">
      <c r="A73" s="165" t="s">
        <v>217</v>
      </c>
      <c r="B73" s="109">
        <v>1650</v>
      </c>
      <c r="C73" s="49" t="s">
        <v>53</v>
      </c>
    </row>
    <row r="74" spans="1:3" ht="12.75" customHeight="1">
      <c r="A74" s="165" t="s">
        <v>218</v>
      </c>
      <c r="B74" s="109">
        <v>1750</v>
      </c>
      <c r="C74" s="49" t="s">
        <v>53</v>
      </c>
    </row>
    <row r="75" spans="1:3" ht="12.75" customHeight="1">
      <c r="A75" s="165" t="s">
        <v>219</v>
      </c>
      <c r="B75" s="109">
        <v>1750</v>
      </c>
      <c r="C75" s="49" t="s">
        <v>53</v>
      </c>
    </row>
    <row r="76" spans="1:3" ht="12.75" customHeight="1">
      <c r="A76" s="165" t="s">
        <v>220</v>
      </c>
      <c r="B76" s="109">
        <v>1750</v>
      </c>
      <c r="C76" s="49" t="s">
        <v>53</v>
      </c>
    </row>
    <row r="77" spans="1:3" ht="12.75" customHeight="1">
      <c r="A77" s="289" t="s">
        <v>417</v>
      </c>
      <c r="B77" s="109">
        <v>1938</v>
      </c>
      <c r="C77" s="49" t="s">
        <v>53</v>
      </c>
    </row>
    <row r="78" spans="1:3" ht="12.75" customHeight="1">
      <c r="A78" s="165" t="s">
        <v>221</v>
      </c>
      <c r="B78" s="109">
        <v>1850</v>
      </c>
      <c r="C78" s="49" t="s">
        <v>53</v>
      </c>
    </row>
    <row r="79" spans="1:3" ht="12.75" customHeight="1">
      <c r="A79" s="165" t="s">
        <v>222</v>
      </c>
      <c r="B79" s="109">
        <v>1850</v>
      </c>
      <c r="C79" s="49" t="s">
        <v>53</v>
      </c>
    </row>
    <row r="80" spans="1:3" ht="12.75" customHeight="1">
      <c r="A80" s="165" t="s">
        <v>223</v>
      </c>
      <c r="B80" s="109">
        <v>1850</v>
      </c>
      <c r="C80" s="49" t="s">
        <v>53</v>
      </c>
    </row>
    <row r="81" spans="1:3" ht="12.75" customHeight="1">
      <c r="A81" s="165" t="s">
        <v>224</v>
      </c>
      <c r="B81" s="109">
        <v>1850</v>
      </c>
      <c r="C81" s="49" t="s">
        <v>53</v>
      </c>
    </row>
    <row r="82" spans="1:3" ht="12.75" customHeight="1">
      <c r="A82" s="165" t="s">
        <v>225</v>
      </c>
      <c r="B82" s="109">
        <v>1850</v>
      </c>
      <c r="C82" s="49" t="s">
        <v>53</v>
      </c>
    </row>
    <row r="83" spans="1:3" ht="12.75" customHeight="1">
      <c r="A83" s="289" t="s">
        <v>418</v>
      </c>
      <c r="B83" s="109">
        <v>1938</v>
      </c>
      <c r="C83" s="49" t="s">
        <v>53</v>
      </c>
    </row>
    <row r="84" spans="1:3" ht="12.75" customHeight="1">
      <c r="A84" s="165" t="s">
        <v>226</v>
      </c>
      <c r="B84" s="109">
        <v>1850</v>
      </c>
      <c r="C84" s="49" t="s">
        <v>53</v>
      </c>
    </row>
    <row r="85" spans="1:2" ht="12.75" customHeight="1">
      <c r="A85" s="169" t="s">
        <v>64</v>
      </c>
      <c r="B85" s="2"/>
    </row>
    <row r="86" spans="1:3" ht="12.75" customHeight="1">
      <c r="A86" s="170" t="s">
        <v>227</v>
      </c>
      <c r="B86" s="110">
        <v>900</v>
      </c>
      <c r="C86" s="106" t="s">
        <v>62</v>
      </c>
    </row>
    <row r="87" spans="1:3" ht="12.75" customHeight="1">
      <c r="A87" s="168" t="s">
        <v>228</v>
      </c>
      <c r="B87" s="109">
        <v>1170</v>
      </c>
      <c r="C87" s="49" t="s">
        <v>62</v>
      </c>
    </row>
    <row r="88" spans="1:3" ht="12.75" customHeight="1">
      <c r="A88" s="290" t="s">
        <v>229</v>
      </c>
      <c r="B88" s="109">
        <v>1482</v>
      </c>
      <c r="C88" s="49" t="s">
        <v>62</v>
      </c>
    </row>
    <row r="89" spans="1:3" ht="12.75" customHeight="1">
      <c r="A89" s="168" t="s">
        <v>230</v>
      </c>
      <c r="B89" s="109">
        <v>1550</v>
      </c>
      <c r="C89" s="49" t="s">
        <v>61</v>
      </c>
    </row>
    <row r="90" spans="1:3" ht="12.75" customHeight="1">
      <c r="A90" s="168" t="s">
        <v>231</v>
      </c>
      <c r="B90" s="109">
        <v>1150</v>
      </c>
      <c r="C90" s="49" t="s">
        <v>52</v>
      </c>
    </row>
    <row r="91" spans="1:3" ht="12.75" customHeight="1">
      <c r="A91" s="168" t="s">
        <v>232</v>
      </c>
      <c r="B91" s="109">
        <v>2450</v>
      </c>
      <c r="C91" s="49" t="s">
        <v>52</v>
      </c>
    </row>
    <row r="92" spans="1:2" ht="12.75" customHeight="1">
      <c r="A92" s="171" t="s">
        <v>65</v>
      </c>
      <c r="B92" s="2"/>
    </row>
    <row r="93" spans="1:3" ht="12.75" customHeight="1">
      <c r="A93" s="165" t="s">
        <v>233</v>
      </c>
      <c r="B93" s="109">
        <v>1100</v>
      </c>
      <c r="C93" s="49" t="s">
        <v>52</v>
      </c>
    </row>
    <row r="94" spans="1:3" ht="12.75" customHeight="1">
      <c r="A94" s="165" t="s">
        <v>66</v>
      </c>
      <c r="B94" s="109">
        <v>1700</v>
      </c>
      <c r="C94" s="49" t="s">
        <v>52</v>
      </c>
    </row>
    <row r="95" spans="1:3" ht="12.75" customHeight="1">
      <c r="A95" s="165" t="s">
        <v>234</v>
      </c>
      <c r="B95" s="109">
        <v>2550</v>
      </c>
      <c r="C95" s="49" t="s">
        <v>52</v>
      </c>
    </row>
    <row r="96" spans="1:3" ht="12.75" customHeight="1">
      <c r="A96" s="165" t="s">
        <v>235</v>
      </c>
      <c r="B96" s="109">
        <v>3350</v>
      </c>
      <c r="C96" s="49" t="s">
        <v>52</v>
      </c>
    </row>
    <row r="97" spans="1:3" ht="12.75" customHeight="1">
      <c r="A97" s="165" t="s">
        <v>236</v>
      </c>
      <c r="B97" s="109">
        <v>4450</v>
      </c>
      <c r="C97" s="49" t="s">
        <v>52</v>
      </c>
    </row>
    <row r="98" spans="1:3" ht="12.75" customHeight="1">
      <c r="A98" s="165" t="s">
        <v>237</v>
      </c>
      <c r="B98" s="109">
        <v>7150</v>
      </c>
      <c r="C98" s="49" t="s">
        <v>52</v>
      </c>
    </row>
    <row r="99" spans="1:3" ht="12.75" customHeight="1">
      <c r="A99" s="172" t="s">
        <v>238</v>
      </c>
      <c r="B99" s="155">
        <v>9250</v>
      </c>
      <c r="C99" s="156" t="s">
        <v>52</v>
      </c>
    </row>
    <row r="100" spans="1:3" ht="12.75" customHeight="1">
      <c r="A100" s="292" t="s">
        <v>152</v>
      </c>
      <c r="B100" s="155">
        <v>200</v>
      </c>
      <c r="C100" s="157"/>
    </row>
    <row r="101" spans="1:3" ht="12.75" customHeight="1">
      <c r="A101" s="292" t="s">
        <v>153</v>
      </c>
      <c r="B101" s="155">
        <v>250</v>
      </c>
      <c r="C101" s="157"/>
    </row>
    <row r="102" spans="1:2" ht="12.75" customHeight="1">
      <c r="A102" s="173"/>
      <c r="B102" s="2"/>
    </row>
    <row r="103" spans="1:2" ht="12.75" customHeight="1">
      <c r="A103" s="173"/>
      <c r="B103" s="2"/>
    </row>
    <row r="104" spans="1:2" ht="12.75" customHeight="1">
      <c r="A104" s="173"/>
      <c r="B104" s="2"/>
    </row>
    <row r="105" spans="1:2" ht="12.75" customHeight="1">
      <c r="A105" s="173"/>
      <c r="B105" s="2"/>
    </row>
    <row r="106" spans="1:2" ht="12.75" customHeight="1">
      <c r="A106" s="173"/>
      <c r="B106" s="2"/>
    </row>
    <row r="107" spans="1:2" ht="12.75" customHeight="1">
      <c r="A107" s="173"/>
      <c r="B107" s="2"/>
    </row>
    <row r="108" spans="1:2" ht="12.75" customHeight="1">
      <c r="A108" s="173"/>
      <c r="B108" s="2"/>
    </row>
    <row r="109" spans="1:2" ht="12.75" customHeight="1">
      <c r="A109" s="173"/>
      <c r="B109" s="2"/>
    </row>
    <row r="110" spans="1:2" ht="12.75" customHeight="1">
      <c r="A110" s="173"/>
      <c r="B110" s="2"/>
    </row>
    <row r="111" spans="1:2" ht="12.75" customHeight="1">
      <c r="A111" s="173"/>
      <c r="B111" s="2"/>
    </row>
    <row r="112" spans="1:2" ht="12.75" customHeight="1">
      <c r="A112" s="173"/>
      <c r="B112" s="2"/>
    </row>
    <row r="113" spans="1:2" ht="12.75" customHeight="1">
      <c r="A113" s="173"/>
      <c r="B113" s="2"/>
    </row>
    <row r="114" spans="1:2" ht="12.75" customHeight="1">
      <c r="A114" s="173"/>
      <c r="B114" s="2"/>
    </row>
    <row r="115" spans="1:2" ht="12.75" customHeight="1">
      <c r="A115" s="173"/>
      <c r="B115" s="2"/>
    </row>
    <row r="116" spans="1:2" ht="12.75" customHeight="1">
      <c r="A116" s="173"/>
      <c r="B116" s="2"/>
    </row>
    <row r="117" spans="1:2" ht="12.75" customHeight="1">
      <c r="A117" s="173"/>
      <c r="B117" s="2"/>
    </row>
    <row r="118" spans="1:2" ht="12.75" customHeight="1">
      <c r="A118" s="173"/>
      <c r="B118" s="2"/>
    </row>
    <row r="119" spans="1:2" ht="12.75" customHeight="1">
      <c r="A119" s="173"/>
      <c r="B119" s="2"/>
    </row>
    <row r="120" spans="1:2" ht="12.75" customHeight="1">
      <c r="A120" s="173"/>
      <c r="B120" s="2"/>
    </row>
    <row r="121" spans="1:2" ht="12.75" customHeight="1">
      <c r="A121" s="173"/>
      <c r="B121" s="2"/>
    </row>
    <row r="122" spans="1:2" ht="12.75" customHeight="1">
      <c r="A122" s="173"/>
      <c r="B122" s="2"/>
    </row>
    <row r="123" spans="1:2" ht="12.75" customHeight="1">
      <c r="A123" s="173"/>
      <c r="B123" s="2"/>
    </row>
    <row r="124" spans="1:2" ht="12.75" customHeight="1">
      <c r="A124" s="173"/>
      <c r="B124" s="2"/>
    </row>
    <row r="125" spans="1:2" ht="12.75" customHeight="1">
      <c r="A125" s="173"/>
      <c r="B125" s="2"/>
    </row>
    <row r="126" spans="1:2" ht="12.75" customHeight="1">
      <c r="A126" s="173"/>
      <c r="B126" s="2"/>
    </row>
    <row r="127" spans="1:2" ht="12.75" customHeight="1">
      <c r="A127" s="173"/>
      <c r="B127" s="2"/>
    </row>
    <row r="128" spans="1:2" ht="12.75" customHeight="1">
      <c r="A128" s="173"/>
      <c r="B128" s="2"/>
    </row>
    <row r="129" spans="1:2" ht="12.75" customHeight="1">
      <c r="A129" s="173"/>
      <c r="B129" s="2"/>
    </row>
    <row r="130" spans="1:2" ht="12.75" customHeight="1">
      <c r="A130" s="173"/>
      <c r="B130" s="2"/>
    </row>
    <row r="131" spans="1:2" ht="12.75" customHeight="1">
      <c r="A131" s="173"/>
      <c r="B131" s="2"/>
    </row>
    <row r="132" spans="1:2" ht="12.75" customHeight="1">
      <c r="A132" s="173"/>
      <c r="B132" s="2"/>
    </row>
    <row r="133" spans="1:2" ht="12.75" customHeight="1">
      <c r="A133" s="173"/>
      <c r="B133" s="2"/>
    </row>
    <row r="134" spans="1:2" ht="12.75" customHeight="1">
      <c r="A134" s="173"/>
      <c r="B134" s="2"/>
    </row>
    <row r="135" spans="1:2" ht="12.75" customHeight="1">
      <c r="A135" s="173"/>
      <c r="B135" s="2"/>
    </row>
    <row r="136" spans="1:2" ht="12.75" customHeight="1">
      <c r="A136" s="173"/>
      <c r="B136" s="2"/>
    </row>
    <row r="137" spans="1:2" ht="12.75" customHeight="1">
      <c r="A137" s="173"/>
      <c r="B137" s="2"/>
    </row>
    <row r="138" spans="1:2" ht="12.75" customHeight="1">
      <c r="A138" s="173"/>
      <c r="B138" s="2"/>
    </row>
    <row r="139" spans="1:2" ht="12.75" customHeight="1">
      <c r="A139" s="173"/>
      <c r="B139" s="2"/>
    </row>
    <row r="140" spans="1:2" ht="12.75" customHeight="1">
      <c r="A140" s="173"/>
      <c r="B140" s="2"/>
    </row>
    <row r="141" spans="1:2" ht="12.75" customHeight="1">
      <c r="A141" s="173"/>
      <c r="B141" s="2"/>
    </row>
    <row r="142" spans="1:2" ht="12.75" customHeight="1">
      <c r="A142" s="173"/>
      <c r="B142" s="2"/>
    </row>
    <row r="143" spans="1:2" ht="12.75" customHeight="1">
      <c r="A143" s="173"/>
      <c r="B143" s="2"/>
    </row>
    <row r="144" spans="1:2" ht="12.75" customHeight="1">
      <c r="A144" s="173"/>
      <c r="B144" s="2"/>
    </row>
    <row r="145" spans="1:2" ht="12.75" customHeight="1">
      <c r="A145" s="173"/>
      <c r="B145" s="2"/>
    </row>
    <row r="146" spans="1:2" ht="12.75" customHeight="1">
      <c r="A146" s="173"/>
      <c r="B146" s="2"/>
    </row>
    <row r="147" spans="1:2" ht="12.75" customHeight="1">
      <c r="A147" s="173"/>
      <c r="B147" s="2"/>
    </row>
    <row r="148" spans="1:2" ht="12.75" customHeight="1">
      <c r="A148" s="173"/>
      <c r="B148" s="2"/>
    </row>
    <row r="149" spans="1:2" ht="12.75" customHeight="1">
      <c r="A149" s="173"/>
      <c r="B149" s="2"/>
    </row>
    <row r="150" spans="1:2" ht="12.75" customHeight="1">
      <c r="A150" s="173"/>
      <c r="B150" s="2"/>
    </row>
    <row r="151" spans="1:2" ht="12.75" customHeight="1">
      <c r="A151" s="173"/>
      <c r="B151" s="2"/>
    </row>
    <row r="152" spans="1:2" ht="12.75" customHeight="1">
      <c r="A152" s="173"/>
      <c r="B152" s="2"/>
    </row>
    <row r="153" spans="1:2" ht="12.75" customHeight="1">
      <c r="A153" s="173"/>
      <c r="B153" s="2"/>
    </row>
    <row r="154" spans="1:2" ht="12.75" customHeight="1">
      <c r="A154" s="173"/>
      <c r="B154" s="2"/>
    </row>
    <row r="155" spans="1:2" ht="12.75" customHeight="1">
      <c r="A155" s="173"/>
      <c r="B155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0">
      <selection activeCell="B16" sqref="B16"/>
    </sheetView>
  </sheetViews>
  <sheetFormatPr defaultColWidth="9.140625" defaultRowHeight="18.75" customHeight="1"/>
  <cols>
    <col min="1" max="1" width="39.421875" style="183" customWidth="1"/>
    <col min="2" max="2" width="9.140625" style="114" customWidth="1"/>
    <col min="3" max="3" width="9.140625" style="53" customWidth="1"/>
    <col min="4" max="4" width="9.140625" style="114" customWidth="1"/>
    <col min="5" max="16384" width="9.140625" style="53" customWidth="1"/>
  </cols>
  <sheetData>
    <row r="1" spans="1:3" ht="44.25" customHeight="1">
      <c r="A1" s="175" t="s">
        <v>1</v>
      </c>
      <c r="B1" s="116"/>
      <c r="C1" s="52"/>
    </row>
    <row r="2" spans="1:2" ht="18.75" customHeight="1">
      <c r="A2" s="176" t="s">
        <v>2</v>
      </c>
      <c r="B2" s="117"/>
    </row>
    <row r="3" spans="1:5" s="55" customFormat="1" ht="18.75" customHeight="1">
      <c r="A3" s="177" t="s">
        <v>5</v>
      </c>
      <c r="B3" s="118" t="s">
        <v>3</v>
      </c>
      <c r="C3" s="54" t="s">
        <v>6</v>
      </c>
      <c r="D3" s="115"/>
      <c r="E3" s="55" t="s">
        <v>95</v>
      </c>
    </row>
    <row r="4" spans="1:4" s="55" customFormat="1" ht="18.75" customHeight="1">
      <c r="A4" s="178" t="s">
        <v>239</v>
      </c>
      <c r="B4" s="119">
        <v>35</v>
      </c>
      <c r="C4" s="113"/>
      <c r="D4" s="115"/>
    </row>
    <row r="5" spans="1:5" s="55" customFormat="1" ht="18.75" customHeight="1">
      <c r="A5" s="178" t="s">
        <v>240</v>
      </c>
      <c r="B5" s="119">
        <v>35</v>
      </c>
      <c r="C5" s="113"/>
      <c r="D5" s="115"/>
      <c r="E5" s="55" t="s">
        <v>84</v>
      </c>
    </row>
    <row r="6" spans="1:4" s="55" customFormat="1" ht="18.75" customHeight="1">
      <c r="A6" s="178" t="s">
        <v>241</v>
      </c>
      <c r="B6" s="119">
        <v>35</v>
      </c>
      <c r="C6" s="113"/>
      <c r="D6" s="115"/>
    </row>
    <row r="7" spans="1:4" s="55" customFormat="1" ht="18.75" customHeight="1">
      <c r="A7" s="179" t="s">
        <v>242</v>
      </c>
      <c r="B7" s="120">
        <v>49.4</v>
      </c>
      <c r="C7" s="56"/>
      <c r="D7" s="115"/>
    </row>
    <row r="8" spans="1:4" s="55" customFormat="1" ht="18.75" customHeight="1">
      <c r="A8" s="179" t="s">
        <v>243</v>
      </c>
      <c r="B8" s="120">
        <v>74.1</v>
      </c>
      <c r="C8" s="56"/>
      <c r="D8" s="115"/>
    </row>
    <row r="9" spans="1:5" s="55" customFormat="1" ht="18.75" customHeight="1">
      <c r="A9" s="179" t="s">
        <v>244</v>
      </c>
      <c r="B9" s="120">
        <v>98.8</v>
      </c>
      <c r="C9" s="56"/>
      <c r="D9" s="115"/>
      <c r="E9" s="55" t="s">
        <v>85</v>
      </c>
    </row>
    <row r="10" spans="1:4" s="55" customFormat="1" ht="18.75" customHeight="1">
      <c r="A10" s="179" t="s">
        <v>245</v>
      </c>
      <c r="B10" s="120">
        <v>123.5</v>
      </c>
      <c r="C10" s="56"/>
      <c r="D10" s="115"/>
    </row>
    <row r="11" spans="1:5" s="55" customFormat="1" ht="18.75" customHeight="1">
      <c r="A11" s="179" t="s">
        <v>246</v>
      </c>
      <c r="B11" s="120">
        <v>185.25</v>
      </c>
      <c r="C11" s="57"/>
      <c r="D11" s="115"/>
      <c r="E11" s="55" t="s">
        <v>86</v>
      </c>
    </row>
    <row r="12" spans="1:4" ht="18.75" customHeight="1">
      <c r="A12" s="180" t="s">
        <v>67</v>
      </c>
      <c r="B12" s="121">
        <v>20</v>
      </c>
      <c r="C12" s="58"/>
      <c r="D12" s="115"/>
    </row>
    <row r="13" spans="1:5" ht="18.75" customHeight="1">
      <c r="A13" s="181" t="s">
        <v>312</v>
      </c>
      <c r="B13" s="122">
        <v>19</v>
      </c>
      <c r="C13" s="58"/>
      <c r="D13" s="115"/>
      <c r="E13" s="53" t="s">
        <v>87</v>
      </c>
    </row>
    <row r="14" spans="1:2" ht="18.75" customHeight="1">
      <c r="A14" s="182"/>
      <c r="B14" s="123"/>
    </row>
    <row r="15" spans="1:5" ht="18.75" customHeight="1">
      <c r="A15" s="182"/>
      <c r="B15" s="123"/>
      <c r="E15" s="53" t="s">
        <v>88</v>
      </c>
    </row>
    <row r="16" spans="1:2" ht="18.75" customHeight="1">
      <c r="A16" s="182"/>
      <c r="B16" s="123"/>
    </row>
    <row r="17" spans="1:5" ht="18.75" customHeight="1">
      <c r="A17" s="182"/>
      <c r="B17" s="123"/>
      <c r="E17" s="53" t="s">
        <v>89</v>
      </c>
    </row>
    <row r="18" spans="1:2" ht="18.75" customHeight="1">
      <c r="A18" s="182"/>
      <c r="B18" s="123"/>
    </row>
    <row r="19" spans="1:2" ht="18.75" customHeight="1">
      <c r="A19" s="182"/>
      <c r="B19" s="123"/>
    </row>
    <row r="20" spans="1:2" ht="18.75" customHeight="1">
      <c r="A20" s="182"/>
      <c r="B20" s="123"/>
    </row>
    <row r="21" spans="1:5" ht="18.75" customHeight="1">
      <c r="A21" s="182"/>
      <c r="B21" s="123"/>
      <c r="E21" s="53" t="s">
        <v>91</v>
      </c>
    </row>
    <row r="22" spans="1:2" ht="18.75" customHeight="1">
      <c r="A22" s="182"/>
      <c r="B22" s="123"/>
    </row>
    <row r="23" spans="1:5" ht="18.75" customHeight="1">
      <c r="A23" s="182"/>
      <c r="B23" s="123"/>
      <c r="E23" s="53" t="s">
        <v>92</v>
      </c>
    </row>
    <row r="24" spans="1:2" ht="18.75" customHeight="1">
      <c r="A24" s="182"/>
      <c r="B24" s="123"/>
    </row>
    <row r="25" spans="1:5" ht="18.75" customHeight="1">
      <c r="A25" s="182"/>
      <c r="B25" s="123"/>
      <c r="E25" s="53" t="s">
        <v>93</v>
      </c>
    </row>
    <row r="26" spans="1:2" ht="18.75" customHeight="1">
      <c r="A26" s="182"/>
      <c r="B26" s="123"/>
    </row>
    <row r="27" spans="1:5" ht="18.75" customHeight="1">
      <c r="A27" s="182"/>
      <c r="B27" s="123"/>
      <c r="E27" s="53" t="s">
        <v>94</v>
      </c>
    </row>
    <row r="28" spans="1:2" ht="18.75" customHeight="1">
      <c r="A28" s="182"/>
      <c r="B28" s="123"/>
    </row>
    <row r="29" spans="1:2" ht="18.75" customHeight="1">
      <c r="A29" s="182"/>
      <c r="B29" s="123"/>
    </row>
    <row r="30" spans="1:2" ht="18.75" customHeight="1">
      <c r="A30" s="182"/>
      <c r="B30" s="123"/>
    </row>
    <row r="31" spans="1:2" ht="18.75" customHeight="1">
      <c r="A31" s="182"/>
      <c r="B31" s="123"/>
    </row>
    <row r="32" spans="1:2" ht="18.75" customHeight="1">
      <c r="A32" s="182"/>
      <c r="B32" s="123"/>
    </row>
    <row r="33" spans="1:2" ht="18.75" customHeight="1">
      <c r="A33" s="182"/>
      <c r="B33" s="123"/>
    </row>
    <row r="34" spans="1:2" ht="18.75" customHeight="1">
      <c r="A34" s="182"/>
      <c r="B34" s="123"/>
    </row>
    <row r="35" spans="1:2" ht="18.75" customHeight="1">
      <c r="A35" s="182"/>
      <c r="B35" s="123"/>
    </row>
    <row r="36" spans="1:2" ht="18.75" customHeight="1">
      <c r="A36" s="182"/>
      <c r="B36" s="123"/>
    </row>
    <row r="37" spans="1:2" ht="18.75" customHeight="1">
      <c r="A37" s="182"/>
      <c r="B37" s="123"/>
    </row>
    <row r="38" spans="1:2" ht="18.75" customHeight="1">
      <c r="A38" s="182"/>
      <c r="B38" s="123"/>
    </row>
    <row r="39" spans="1:2" ht="18.75" customHeight="1">
      <c r="A39" s="182"/>
      <c r="B39" s="123"/>
    </row>
    <row r="40" spans="1:2" ht="18.75" customHeight="1">
      <c r="A40" s="182"/>
      <c r="B40" s="123"/>
    </row>
    <row r="41" spans="1:2" ht="18.75" customHeight="1">
      <c r="A41" s="182"/>
      <c r="B41" s="123"/>
    </row>
    <row r="42" spans="1:2" ht="18.75" customHeight="1">
      <c r="A42" s="182"/>
      <c r="B42" s="123"/>
    </row>
    <row r="43" spans="1:2" ht="18.75" customHeight="1">
      <c r="A43" s="182"/>
      <c r="B43" s="123"/>
    </row>
    <row r="44" spans="1:2" ht="18.75" customHeight="1">
      <c r="A44" s="182"/>
      <c r="B44" s="123"/>
    </row>
    <row r="45" spans="1:2" ht="18.75" customHeight="1">
      <c r="A45" s="182"/>
      <c r="B45" s="123"/>
    </row>
    <row r="46" spans="1:2" ht="18.75" customHeight="1">
      <c r="A46" s="182"/>
      <c r="B46" s="123"/>
    </row>
    <row r="47" spans="1:2" ht="18.75" customHeight="1">
      <c r="A47" s="182"/>
      <c r="B47" s="123"/>
    </row>
    <row r="48" spans="1:2" ht="18.75" customHeight="1">
      <c r="A48" s="182"/>
      <c r="B48" s="123"/>
    </row>
    <row r="49" spans="1:2" ht="18.75" customHeight="1">
      <c r="A49" s="182"/>
      <c r="B49" s="123"/>
    </row>
    <row r="50" spans="1:2" ht="18.75" customHeight="1">
      <c r="A50" s="182"/>
      <c r="B50" s="123"/>
    </row>
    <row r="51" spans="1:2" ht="18.75" customHeight="1">
      <c r="A51" s="182"/>
      <c r="B51" s="123"/>
    </row>
    <row r="52" spans="1:2" ht="18.75" customHeight="1">
      <c r="A52" s="182"/>
      <c r="B52" s="123"/>
    </row>
    <row r="53" spans="1:2" ht="18.75" customHeight="1">
      <c r="A53" s="182"/>
      <c r="B53" s="123"/>
    </row>
    <row r="54" spans="1:2" ht="18.75" customHeight="1">
      <c r="A54" s="182"/>
      <c r="B54" s="123"/>
    </row>
    <row r="55" spans="1:2" ht="18.75" customHeight="1">
      <c r="A55" s="182"/>
      <c r="B55" s="123"/>
    </row>
    <row r="56" spans="1:2" ht="18.75" customHeight="1">
      <c r="A56" s="182"/>
      <c r="B56" s="123"/>
    </row>
    <row r="57" spans="1:2" ht="18.75" customHeight="1">
      <c r="A57" s="182"/>
      <c r="B57" s="123"/>
    </row>
    <row r="58" spans="1:2" ht="18.75" customHeight="1">
      <c r="A58" s="182"/>
      <c r="B58" s="12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3">
      <selection activeCell="B26" sqref="B26"/>
    </sheetView>
  </sheetViews>
  <sheetFormatPr defaultColWidth="9.140625" defaultRowHeight="22.5" customHeight="1"/>
  <cols>
    <col min="1" max="1" width="37.7109375" style="10" customWidth="1"/>
    <col min="2" max="2" width="9.140625" style="124" customWidth="1"/>
    <col min="3" max="3" width="15.421875" style="10" customWidth="1"/>
    <col min="4" max="4" width="9.140625" style="124" customWidth="1"/>
    <col min="5" max="16384" width="9.140625" style="10" customWidth="1"/>
  </cols>
  <sheetData>
    <row r="1" spans="1:3" ht="48.75" customHeight="1">
      <c r="A1" s="184" t="s">
        <v>50</v>
      </c>
      <c r="B1" s="140"/>
      <c r="C1" s="61"/>
    </row>
    <row r="2" spans="1:3" ht="22.5" customHeight="1">
      <c r="A2" s="185" t="s">
        <v>2</v>
      </c>
      <c r="B2" s="141"/>
      <c r="C2" s="62"/>
    </row>
    <row r="3" spans="1:3" ht="15.75" customHeight="1">
      <c r="A3" s="186" t="s">
        <v>5</v>
      </c>
      <c r="B3" s="142" t="s">
        <v>3</v>
      </c>
      <c r="C3" s="44" t="s">
        <v>4</v>
      </c>
    </row>
    <row r="4" spans="1:3" ht="15.75" customHeight="1">
      <c r="A4" s="187" t="s">
        <v>313</v>
      </c>
      <c r="B4" s="143">
        <v>20</v>
      </c>
      <c r="C4" s="63" t="s">
        <v>8</v>
      </c>
    </row>
    <row r="5" spans="1:5" ht="15.75" customHeight="1">
      <c r="A5" s="64" t="s">
        <v>68</v>
      </c>
      <c r="B5" s="144">
        <v>40</v>
      </c>
      <c r="C5" s="125"/>
      <c r="E5" s="10" t="s">
        <v>83</v>
      </c>
    </row>
    <row r="6" spans="1:3" ht="15.75" customHeight="1">
      <c r="A6" s="187" t="s">
        <v>247</v>
      </c>
      <c r="B6" s="143">
        <v>25</v>
      </c>
      <c r="C6" s="65"/>
    </row>
    <row r="7" spans="1:5" ht="15.75" customHeight="1">
      <c r="A7" s="187" t="s">
        <v>248</v>
      </c>
      <c r="B7" s="143">
        <v>25</v>
      </c>
      <c r="C7" s="65"/>
      <c r="E7" s="10" t="s">
        <v>84</v>
      </c>
    </row>
    <row r="8" spans="1:3" ht="15.75" customHeight="1">
      <c r="A8" s="188" t="s">
        <v>249</v>
      </c>
      <c r="B8" s="145">
        <v>65</v>
      </c>
      <c r="C8" s="65"/>
    </row>
    <row r="9" spans="1:3" ht="15.75" customHeight="1">
      <c r="A9" s="188" t="s">
        <v>250</v>
      </c>
      <c r="B9" s="145">
        <v>85</v>
      </c>
      <c r="C9" s="65"/>
    </row>
    <row r="10" spans="1:3" ht="15.75" customHeight="1">
      <c r="A10" s="188" t="s">
        <v>251</v>
      </c>
      <c r="B10" s="144">
        <v>123.5</v>
      </c>
      <c r="C10" s="125"/>
    </row>
    <row r="11" spans="1:5" ht="15.75" customHeight="1">
      <c r="A11" s="188" t="s">
        <v>252</v>
      </c>
      <c r="B11" s="145">
        <v>35</v>
      </c>
      <c r="C11" s="65"/>
      <c r="E11" s="10" t="s">
        <v>85</v>
      </c>
    </row>
    <row r="12" spans="1:3" ht="15.75" customHeight="1">
      <c r="A12" s="188" t="s">
        <v>253</v>
      </c>
      <c r="B12" s="145">
        <v>40</v>
      </c>
      <c r="C12" s="65"/>
    </row>
    <row r="13" spans="1:5" ht="15.75" customHeight="1">
      <c r="A13" s="188" t="s">
        <v>254</v>
      </c>
      <c r="B13" s="145">
        <v>105</v>
      </c>
      <c r="C13" s="65"/>
      <c r="E13" s="10" t="s">
        <v>86</v>
      </c>
    </row>
    <row r="14" spans="1:3" ht="15.75" customHeight="1">
      <c r="A14" s="188" t="s">
        <v>255</v>
      </c>
      <c r="B14" s="145">
        <v>125</v>
      </c>
      <c r="C14" s="65"/>
    </row>
    <row r="15" spans="1:5" ht="15.75" customHeight="1">
      <c r="A15" s="188" t="s">
        <v>256</v>
      </c>
      <c r="B15" s="145">
        <v>165</v>
      </c>
      <c r="C15" s="65"/>
      <c r="E15" s="10" t="s">
        <v>87</v>
      </c>
    </row>
    <row r="16" spans="1:3" ht="15.75" customHeight="1">
      <c r="A16" s="188" t="s">
        <v>257</v>
      </c>
      <c r="B16" s="145">
        <v>95</v>
      </c>
      <c r="C16" s="65"/>
    </row>
    <row r="17" spans="1:5" ht="15.75" customHeight="1">
      <c r="A17" s="188" t="s">
        <v>258</v>
      </c>
      <c r="B17" s="145">
        <v>115</v>
      </c>
      <c r="C17" s="65"/>
      <c r="E17" s="10" t="s">
        <v>88</v>
      </c>
    </row>
    <row r="18" spans="1:3" ht="15.75" customHeight="1">
      <c r="A18" s="188" t="s">
        <v>259</v>
      </c>
      <c r="B18" s="145">
        <v>185</v>
      </c>
      <c r="C18" s="65"/>
    </row>
    <row r="19" spans="1:5" ht="15.75" customHeight="1">
      <c r="A19" s="188" t="s">
        <v>260</v>
      </c>
      <c r="B19" s="145">
        <v>247</v>
      </c>
      <c r="C19" s="65"/>
      <c r="E19" s="10" t="s">
        <v>89</v>
      </c>
    </row>
    <row r="20" spans="1:3" ht="15.75" customHeight="1">
      <c r="A20" s="188" t="s">
        <v>261</v>
      </c>
      <c r="B20" s="145">
        <v>295</v>
      </c>
      <c r="C20" s="65"/>
    </row>
    <row r="21" spans="1:5" ht="15.75" customHeight="1">
      <c r="A21" s="188" t="s">
        <v>262</v>
      </c>
      <c r="B21" s="145">
        <v>148.2</v>
      </c>
      <c r="C21" s="65"/>
      <c r="E21" s="10" t="s">
        <v>90</v>
      </c>
    </row>
    <row r="22" spans="1:3" ht="15.75" customHeight="1">
      <c r="A22" s="188" t="s">
        <v>263</v>
      </c>
      <c r="B22" s="145">
        <v>172.9</v>
      </c>
      <c r="C22" s="65"/>
    </row>
    <row r="23" spans="1:5" ht="15.75" customHeight="1">
      <c r="A23" s="188" t="s">
        <v>264</v>
      </c>
      <c r="B23" s="145">
        <v>295</v>
      </c>
      <c r="C23" s="65"/>
      <c r="E23" s="10" t="s">
        <v>91</v>
      </c>
    </row>
    <row r="24" spans="1:3" ht="15.75" customHeight="1">
      <c r="A24" s="188" t="s">
        <v>265</v>
      </c>
      <c r="B24" s="145">
        <v>345</v>
      </c>
      <c r="C24" s="65"/>
    </row>
    <row r="25" spans="1:5" ht="15.75" customHeight="1">
      <c r="A25" s="188" t="s">
        <v>266</v>
      </c>
      <c r="B25" s="145">
        <v>395</v>
      </c>
      <c r="C25" s="65"/>
      <c r="E25" s="10" t="s">
        <v>92</v>
      </c>
    </row>
    <row r="26" spans="1:3" ht="15.75" customHeight="1">
      <c r="A26" s="189" t="s">
        <v>14</v>
      </c>
      <c r="B26" s="146">
        <v>200</v>
      </c>
      <c r="C26" s="32" t="s">
        <v>8</v>
      </c>
    </row>
    <row r="27" spans="1:3" ht="15.75" customHeight="1">
      <c r="A27" s="189" t="s">
        <v>134</v>
      </c>
      <c r="B27" s="146">
        <v>250</v>
      </c>
      <c r="C27" s="32" t="s">
        <v>8</v>
      </c>
    </row>
    <row r="28" spans="1:3" ht="15.75" customHeight="1">
      <c r="A28" s="189" t="s">
        <v>135</v>
      </c>
      <c r="B28" s="146">
        <v>300</v>
      </c>
      <c r="C28" s="32" t="s">
        <v>8</v>
      </c>
    </row>
    <row r="29" spans="1:5" ht="15.75" customHeight="1">
      <c r="A29" s="189" t="s">
        <v>136</v>
      </c>
      <c r="B29" s="146">
        <v>350</v>
      </c>
      <c r="C29" s="32" t="s">
        <v>8</v>
      </c>
      <c r="E29" s="10" t="s">
        <v>94</v>
      </c>
    </row>
    <row r="30" spans="1:3" ht="15.75" customHeight="1">
      <c r="A30" s="187" t="s">
        <v>137</v>
      </c>
      <c r="B30" s="147">
        <v>180</v>
      </c>
      <c r="C30" s="139"/>
    </row>
    <row r="31" spans="1:3" ht="15.75" customHeight="1">
      <c r="A31" s="190" t="s">
        <v>330</v>
      </c>
      <c r="B31" s="144">
        <v>100</v>
      </c>
      <c r="C31" s="125"/>
    </row>
    <row r="32" spans="1:3" ht="15.75" customHeight="1">
      <c r="A32" s="190"/>
      <c r="B32" s="144"/>
      <c r="C32" s="125"/>
    </row>
    <row r="33" spans="1:3" ht="15.75" customHeight="1">
      <c r="A33" s="190"/>
      <c r="B33" s="144"/>
      <c r="C33" s="125"/>
    </row>
    <row r="34" spans="1:3" ht="15.75" customHeight="1">
      <c r="A34" s="190"/>
      <c r="B34" s="144"/>
      <c r="C34" s="125"/>
    </row>
    <row r="35" spans="1:3" ht="15.75" customHeight="1">
      <c r="A35" s="190"/>
      <c r="B35" s="144"/>
      <c r="C35" s="125"/>
    </row>
    <row r="36" spans="1:3" ht="15.75" customHeight="1">
      <c r="A36" s="190"/>
      <c r="B36" s="144"/>
      <c r="C36" s="125"/>
    </row>
    <row r="37" spans="1:3" ht="15.75" customHeight="1">
      <c r="A37" s="190"/>
      <c r="B37" s="144"/>
      <c r="C37" s="125"/>
    </row>
    <row r="38" spans="1:3" ht="15.75" customHeight="1">
      <c r="A38" s="190"/>
      <c r="B38" s="144"/>
      <c r="C38" s="125"/>
    </row>
    <row r="39" spans="1:3" ht="15.75" customHeight="1">
      <c r="A39" s="190"/>
      <c r="B39" s="144"/>
      <c r="C39" s="125"/>
    </row>
    <row r="40" spans="1:3" ht="15.75" customHeight="1">
      <c r="A40" s="190"/>
      <c r="B40" s="144"/>
      <c r="C40" s="125"/>
    </row>
    <row r="41" spans="1:3" ht="15.75" customHeight="1">
      <c r="A41" s="190"/>
      <c r="B41" s="144"/>
      <c r="C41" s="125"/>
    </row>
    <row r="42" spans="1:3" ht="15.75" customHeight="1">
      <c r="A42" s="188"/>
      <c r="B42" s="145"/>
      <c r="C42" s="65"/>
    </row>
    <row r="43" spans="1:3" ht="15.75" customHeight="1">
      <c r="A43" s="188"/>
      <c r="B43" s="145"/>
      <c r="C43" s="65"/>
    </row>
    <row r="44" spans="1:3" ht="15.75" customHeight="1">
      <c r="A44" s="188"/>
      <c r="B44" s="145"/>
      <c r="C44" s="65"/>
    </row>
    <row r="45" spans="1:3" ht="15.75" customHeight="1">
      <c r="A45" s="188"/>
      <c r="B45" s="145"/>
      <c r="C45" s="65"/>
    </row>
    <row r="46" spans="1:3" ht="15.75" customHeight="1">
      <c r="A46" s="188"/>
      <c r="B46" s="145"/>
      <c r="C46" s="65"/>
    </row>
    <row r="47" spans="1:3" ht="15.75" customHeight="1">
      <c r="A47" s="188"/>
      <c r="B47" s="145"/>
      <c r="C47" s="65"/>
    </row>
    <row r="48" spans="1:3" ht="15.75" customHeight="1">
      <c r="A48" s="188"/>
      <c r="B48" s="145"/>
      <c r="C48" s="65"/>
    </row>
    <row r="49" ht="15.75" customHeight="1"/>
    <row r="50" spans="1:3" ht="15.75" customHeight="1">
      <c r="A50" s="66"/>
      <c r="B50" s="148"/>
      <c r="C50" s="66"/>
    </row>
    <row r="51" spans="1:3" ht="15.75" customHeight="1">
      <c r="A51" s="66"/>
      <c r="B51" s="148"/>
      <c r="C51" s="66"/>
    </row>
    <row r="52" spans="1:3" ht="15.75" customHeight="1">
      <c r="A52" s="66"/>
      <c r="B52" s="148"/>
      <c r="C52" s="66"/>
    </row>
    <row r="53" spans="1:3" ht="15.75" customHeight="1">
      <c r="A53" s="66"/>
      <c r="B53" s="148"/>
      <c r="C53" s="66"/>
    </row>
    <row r="54" spans="1:3" ht="15.75" customHeight="1">
      <c r="A54" s="66"/>
      <c r="B54" s="148"/>
      <c r="C54" s="66"/>
    </row>
    <row r="55" spans="1:3" ht="15.75" customHeight="1">
      <c r="A55" s="66"/>
      <c r="B55" s="148"/>
      <c r="C55" s="66"/>
    </row>
    <row r="56" spans="1:3" ht="15.75" customHeight="1">
      <c r="A56" s="66"/>
      <c r="B56" s="148"/>
      <c r="C56" s="66"/>
    </row>
    <row r="57" spans="1:3" ht="15.75" customHeight="1">
      <c r="A57" s="66"/>
      <c r="B57" s="148"/>
      <c r="C57" s="66"/>
    </row>
    <row r="58" spans="1:3" ht="15.75" customHeight="1">
      <c r="A58" s="66"/>
      <c r="B58" s="148"/>
      <c r="C58" s="66"/>
    </row>
    <row r="59" spans="1:3" ht="15.75" customHeight="1">
      <c r="A59" s="66"/>
      <c r="B59" s="148"/>
      <c r="C59" s="66"/>
    </row>
    <row r="60" spans="1:3" ht="15.75" customHeight="1">
      <c r="A60" s="66"/>
      <c r="B60" s="148"/>
      <c r="C60" s="66"/>
    </row>
    <row r="61" spans="1:3" ht="15.75" customHeight="1">
      <c r="A61" s="66"/>
      <c r="B61" s="148"/>
      <c r="C61" s="66"/>
    </row>
    <row r="62" spans="1:3" ht="15.75" customHeight="1">
      <c r="A62" s="66"/>
      <c r="B62" s="148"/>
      <c r="C62" s="66"/>
    </row>
    <row r="63" spans="1:3" ht="15.75" customHeight="1">
      <c r="A63" s="66"/>
      <c r="B63" s="148"/>
      <c r="C63" s="66"/>
    </row>
    <row r="64" spans="1:3" ht="15.75" customHeight="1">
      <c r="A64" s="66"/>
      <c r="B64" s="148"/>
      <c r="C64" s="66"/>
    </row>
    <row r="65" spans="1:3" ht="22.5" customHeight="1">
      <c r="A65" s="66"/>
      <c r="B65" s="148"/>
      <c r="C65" s="66"/>
    </row>
    <row r="66" spans="1:3" ht="22.5" customHeight="1">
      <c r="A66" s="66"/>
      <c r="B66" s="148"/>
      <c r="C66" s="66"/>
    </row>
    <row r="67" spans="1:3" ht="22.5" customHeight="1">
      <c r="A67" s="66"/>
      <c r="B67" s="148"/>
      <c r="C67" s="66"/>
    </row>
    <row r="68" spans="1:3" ht="22.5" customHeight="1">
      <c r="A68" s="66"/>
      <c r="B68" s="148"/>
      <c r="C68" s="66"/>
    </row>
    <row r="69" spans="1:3" ht="22.5" customHeight="1">
      <c r="A69" s="66"/>
      <c r="B69" s="148"/>
      <c r="C69" s="66"/>
    </row>
    <row r="70" spans="1:3" ht="22.5" customHeight="1">
      <c r="A70" s="66"/>
      <c r="B70" s="148"/>
      <c r="C70" s="66"/>
    </row>
    <row r="71" spans="1:3" ht="22.5" customHeight="1">
      <c r="A71" s="66"/>
      <c r="B71" s="148"/>
      <c r="C71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7" sqref="E7:O7"/>
    </sheetView>
  </sheetViews>
  <sheetFormatPr defaultColWidth="9.140625" defaultRowHeight="18.75" customHeight="1"/>
  <cols>
    <col min="1" max="1" width="45.421875" style="59" customWidth="1"/>
    <col min="2" max="16384" width="9.140625" style="59" customWidth="1"/>
  </cols>
  <sheetData>
    <row r="1" spans="1:3" ht="48.75" customHeight="1">
      <c r="A1" s="67" t="s">
        <v>50</v>
      </c>
      <c r="B1" s="68"/>
      <c r="C1" s="68"/>
    </row>
    <row r="2" spans="1:3" ht="18.75" customHeight="1">
      <c r="A2" s="70" t="s">
        <v>48</v>
      </c>
      <c r="B2" s="71"/>
      <c r="C2" s="71"/>
    </row>
    <row r="3" spans="1:5" ht="18.75" customHeight="1">
      <c r="A3" s="72" t="s">
        <v>49</v>
      </c>
      <c r="B3" s="73" t="s">
        <v>3</v>
      </c>
      <c r="C3" s="73" t="s">
        <v>4</v>
      </c>
      <c r="E3" s="59" t="s">
        <v>81</v>
      </c>
    </row>
    <row r="4" spans="1:3" ht="18.75" customHeight="1">
      <c r="A4" s="81" t="s">
        <v>267</v>
      </c>
      <c r="B4" s="79">
        <v>230</v>
      </c>
      <c r="C4" s="82"/>
    </row>
    <row r="5" spans="1:3" ht="18.75" customHeight="1">
      <c r="A5" s="76" t="s">
        <v>268</v>
      </c>
      <c r="B5" s="74">
        <v>490</v>
      </c>
      <c r="C5" s="77"/>
    </row>
    <row r="6" spans="1:3" ht="18.75" customHeight="1">
      <c r="A6" s="76" t="s">
        <v>269</v>
      </c>
      <c r="B6" s="74">
        <v>630</v>
      </c>
      <c r="C6" s="77"/>
    </row>
    <row r="7" spans="1:5" ht="18.75" customHeight="1">
      <c r="A7" s="76" t="s">
        <v>270</v>
      </c>
      <c r="B7" s="74">
        <v>850</v>
      </c>
      <c r="C7" s="77"/>
      <c r="E7" s="59" t="s">
        <v>82</v>
      </c>
    </row>
    <row r="8" spans="1:3" ht="18.75" customHeight="1">
      <c r="A8" s="76" t="s">
        <v>325</v>
      </c>
      <c r="B8" s="75">
        <v>91</v>
      </c>
      <c r="C8" s="77"/>
    </row>
    <row r="9" spans="1:3" ht="18.75" customHeight="1">
      <c r="A9" s="76" t="s">
        <v>326</v>
      </c>
      <c r="B9" s="80">
        <v>130</v>
      </c>
      <c r="C9" s="77"/>
    </row>
    <row r="10" spans="1:3" ht="18.75" customHeight="1">
      <c r="A10" s="76" t="s">
        <v>327</v>
      </c>
      <c r="B10" s="78">
        <v>195</v>
      </c>
      <c r="C10" s="78"/>
    </row>
    <row r="11" spans="1:3" ht="18.75" customHeight="1">
      <c r="A11" s="76" t="s">
        <v>328</v>
      </c>
      <c r="B11" s="76">
        <v>325</v>
      </c>
      <c r="C11" s="7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21" sqref="E21"/>
    </sheetView>
  </sheetViews>
  <sheetFormatPr defaultColWidth="9.140625" defaultRowHeight="14.25" customHeight="1"/>
  <cols>
    <col min="1" max="1" width="37.140625" style="0" customWidth="1"/>
    <col min="3" max="3" width="14.140625" style="0" customWidth="1"/>
    <col min="5" max="5" width="52.00390625" style="0" customWidth="1"/>
  </cols>
  <sheetData>
    <row r="1" spans="1:3" ht="51.75" customHeight="1">
      <c r="A1" s="11" t="s">
        <v>50</v>
      </c>
      <c r="B1" s="12"/>
      <c r="C1" s="12"/>
    </row>
    <row r="2" spans="1:3" ht="14.25" customHeight="1">
      <c r="A2" s="13" t="s">
        <v>2</v>
      </c>
      <c r="B2" s="14"/>
      <c r="C2" s="14"/>
    </row>
    <row r="3" spans="1:6" ht="14.25" customHeight="1">
      <c r="A3" s="16" t="s">
        <v>5</v>
      </c>
      <c r="B3" s="15" t="s">
        <v>3</v>
      </c>
      <c r="C3" s="45" t="s">
        <v>4</v>
      </c>
      <c r="E3" s="51" t="s">
        <v>119</v>
      </c>
      <c r="F3" s="105">
        <v>0.25</v>
      </c>
    </row>
    <row r="4" spans="1:6" ht="14.25" customHeight="1">
      <c r="A4" s="50" t="s">
        <v>271</v>
      </c>
      <c r="B4" s="50">
        <v>630</v>
      </c>
      <c r="C4" s="46" t="s">
        <v>7</v>
      </c>
      <c r="E4" s="51" t="s">
        <v>120</v>
      </c>
      <c r="F4" s="105">
        <v>0.25</v>
      </c>
    </row>
    <row r="5" spans="1:6" ht="14.25" customHeight="1">
      <c r="A5" s="50" t="s">
        <v>293</v>
      </c>
      <c r="B5" s="50">
        <v>750</v>
      </c>
      <c r="C5" s="46" t="s">
        <v>7</v>
      </c>
      <c r="E5" s="51" t="s">
        <v>121</v>
      </c>
      <c r="F5" s="105">
        <v>0.15</v>
      </c>
    </row>
    <row r="6" spans="1:6" ht="14.25" customHeight="1">
      <c r="A6" s="50" t="s">
        <v>294</v>
      </c>
      <c r="B6" s="50">
        <v>950</v>
      </c>
      <c r="C6" s="46" t="s">
        <v>7</v>
      </c>
      <c r="E6" s="51" t="s">
        <v>122</v>
      </c>
      <c r="F6" s="105">
        <v>0.25</v>
      </c>
    </row>
    <row r="7" spans="1:3" ht="14.25" customHeight="1">
      <c r="A7" s="50" t="s">
        <v>295</v>
      </c>
      <c r="B7" s="50">
        <v>960</v>
      </c>
      <c r="C7" s="46" t="s">
        <v>7</v>
      </c>
    </row>
    <row r="8" spans="1:5" ht="14.25" customHeight="1">
      <c r="A8" s="293" t="s">
        <v>296</v>
      </c>
      <c r="B8" s="50">
        <v>1200</v>
      </c>
      <c r="C8" s="46" t="s">
        <v>7</v>
      </c>
      <c r="E8" t="s">
        <v>123</v>
      </c>
    </row>
    <row r="9" spans="1:3" ht="14.25" customHeight="1">
      <c r="A9" s="50" t="s">
        <v>297</v>
      </c>
      <c r="B9" s="50">
        <v>1300</v>
      </c>
      <c r="C9" s="46" t="s">
        <v>7</v>
      </c>
    </row>
    <row r="10" spans="1:5" ht="14.25" customHeight="1">
      <c r="A10" s="293" t="s">
        <v>298</v>
      </c>
      <c r="B10" s="50">
        <v>1680</v>
      </c>
      <c r="C10" s="47" t="s">
        <v>7</v>
      </c>
      <c r="E10" t="s">
        <v>124</v>
      </c>
    </row>
    <row r="11" spans="1:3" ht="14.25" customHeight="1">
      <c r="A11" s="50" t="s">
        <v>299</v>
      </c>
      <c r="B11" s="50">
        <v>1600</v>
      </c>
      <c r="C11" s="46" t="s">
        <v>7</v>
      </c>
    </row>
    <row r="12" spans="1:5" ht="14.25" customHeight="1">
      <c r="A12" s="293" t="s">
        <v>300</v>
      </c>
      <c r="B12" s="50">
        <v>2400</v>
      </c>
      <c r="C12" s="46" t="s">
        <v>7</v>
      </c>
      <c r="E12" t="s">
        <v>125</v>
      </c>
    </row>
    <row r="13" spans="1:3" ht="14.25" customHeight="1">
      <c r="A13" s="293" t="s">
        <v>301</v>
      </c>
      <c r="B13" s="50">
        <v>3000</v>
      </c>
      <c r="C13" s="46" t="s">
        <v>7</v>
      </c>
    </row>
    <row r="14" spans="1:5" ht="14.25" customHeight="1">
      <c r="A14" s="12"/>
      <c r="B14" s="12"/>
      <c r="C14" s="12"/>
      <c r="E14" t="s">
        <v>126</v>
      </c>
    </row>
    <row r="16" ht="14.25" customHeight="1">
      <c r="E16" t="s">
        <v>127</v>
      </c>
    </row>
    <row r="18" ht="14.25" customHeight="1">
      <c r="E18" t="s">
        <v>128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B1">
      <selection activeCell="L15" sqref="L15"/>
    </sheetView>
  </sheetViews>
  <sheetFormatPr defaultColWidth="9.140625" defaultRowHeight="15"/>
  <cols>
    <col min="1" max="1" width="50.421875" style="0" customWidth="1"/>
    <col min="3" max="3" width="54.28125" style="0" customWidth="1"/>
  </cols>
  <sheetData>
    <row r="1" spans="1:3" ht="44.25">
      <c r="A1" s="33" t="s">
        <v>51</v>
      </c>
      <c r="B1" s="34"/>
      <c r="C1" s="34"/>
    </row>
    <row r="2" spans="1:3" ht="15">
      <c r="A2" s="17" t="s">
        <v>2</v>
      </c>
      <c r="B2" s="18"/>
      <c r="C2" s="18"/>
    </row>
    <row r="3" spans="1:3" ht="18" customHeight="1">
      <c r="A3" s="97" t="s">
        <v>31</v>
      </c>
      <c r="B3" s="28">
        <v>1460</v>
      </c>
      <c r="C3" s="48" t="s">
        <v>13</v>
      </c>
    </row>
    <row r="5" ht="15">
      <c r="E5" t="s">
        <v>110</v>
      </c>
    </row>
    <row r="7" ht="15">
      <c r="E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36.8515625" style="198" customWidth="1"/>
    <col min="2" max="2" width="9.140625" style="95" customWidth="1"/>
    <col min="3" max="3" width="32.57421875" style="60" customWidth="1"/>
    <col min="4" max="16384" width="9.140625" style="60" customWidth="1"/>
  </cols>
  <sheetData>
    <row r="1" spans="1:3" ht="11.25">
      <c r="A1" s="191" t="s">
        <v>1</v>
      </c>
      <c r="B1" s="83"/>
      <c r="C1" s="84"/>
    </row>
    <row r="2" spans="1:3" ht="11.25">
      <c r="A2" s="192" t="s">
        <v>2</v>
      </c>
      <c r="B2" s="85"/>
      <c r="C2" s="86"/>
    </row>
    <row r="3" spans="1:5" ht="11.25">
      <c r="A3" s="193" t="s">
        <v>5</v>
      </c>
      <c r="B3" s="89" t="s">
        <v>3</v>
      </c>
      <c r="C3" s="90" t="s">
        <v>4</v>
      </c>
      <c r="E3" s="60" t="s">
        <v>78</v>
      </c>
    </row>
    <row r="4" spans="1:3" ht="11.25">
      <c r="A4" s="194" t="s">
        <v>314</v>
      </c>
      <c r="B4" s="87">
        <v>209</v>
      </c>
      <c r="C4" s="91" t="s">
        <v>77</v>
      </c>
    </row>
    <row r="5" spans="1:5" ht="11.25">
      <c r="A5" s="195" t="s">
        <v>315</v>
      </c>
      <c r="B5" s="88">
        <v>190</v>
      </c>
      <c r="C5" s="92" t="s">
        <v>77</v>
      </c>
      <c r="E5" s="60" t="s">
        <v>79</v>
      </c>
    </row>
    <row r="6" spans="1:3" ht="57.75">
      <c r="A6" s="203" t="s">
        <v>291</v>
      </c>
      <c r="B6" s="104">
        <v>1440</v>
      </c>
      <c r="C6" s="104" t="s">
        <v>114</v>
      </c>
    </row>
    <row r="7" spans="1:3" ht="45">
      <c r="A7" s="204" t="s">
        <v>292</v>
      </c>
      <c r="B7" s="101">
        <v>2600</v>
      </c>
      <c r="C7" s="101" t="s">
        <v>115</v>
      </c>
    </row>
    <row r="8" spans="1:3" ht="22.5">
      <c r="A8" s="196" t="s">
        <v>272</v>
      </c>
      <c r="B8" s="93">
        <v>65</v>
      </c>
      <c r="C8" s="94" t="s">
        <v>69</v>
      </c>
    </row>
    <row r="9" spans="1:5" ht="11.25">
      <c r="A9" s="197" t="s">
        <v>273</v>
      </c>
      <c r="B9" s="96">
        <v>325</v>
      </c>
      <c r="C9" s="94" t="s">
        <v>70</v>
      </c>
      <c r="E9" s="60" t="s">
        <v>80</v>
      </c>
    </row>
    <row r="10" spans="1:3" ht="22.5">
      <c r="A10" s="196" t="s">
        <v>274</v>
      </c>
      <c r="B10" s="93">
        <v>520</v>
      </c>
      <c r="C10" s="94" t="s">
        <v>71</v>
      </c>
    </row>
    <row r="11" spans="1:3" ht="22.5">
      <c r="A11" s="196" t="s">
        <v>275</v>
      </c>
      <c r="B11" s="93">
        <v>600</v>
      </c>
      <c r="C11" s="94" t="s">
        <v>72</v>
      </c>
    </row>
    <row r="12" spans="1:3" ht="11.25">
      <c r="A12" s="196" t="s">
        <v>276</v>
      </c>
      <c r="B12" s="93">
        <v>650</v>
      </c>
      <c r="C12" s="94" t="s">
        <v>73</v>
      </c>
    </row>
    <row r="13" spans="1:3" ht="11.25">
      <c r="A13" s="196" t="s">
        <v>277</v>
      </c>
      <c r="B13" s="93">
        <v>1040</v>
      </c>
      <c r="C13" s="94" t="s">
        <v>73</v>
      </c>
    </row>
    <row r="14" spans="1:3" ht="11.25">
      <c r="A14" s="196" t="s">
        <v>278</v>
      </c>
      <c r="B14" s="93">
        <v>1170</v>
      </c>
      <c r="C14" s="94" t="s">
        <v>73</v>
      </c>
    </row>
    <row r="15" spans="1:3" ht="22.5">
      <c r="A15" s="196" t="s">
        <v>279</v>
      </c>
      <c r="B15" s="93">
        <v>1300</v>
      </c>
      <c r="C15" s="94" t="s">
        <v>74</v>
      </c>
    </row>
    <row r="16" spans="1:3" ht="22.5">
      <c r="A16" s="196" t="s">
        <v>280</v>
      </c>
      <c r="B16" s="93">
        <v>1040</v>
      </c>
      <c r="C16" s="94" t="s">
        <v>75</v>
      </c>
    </row>
    <row r="17" spans="1:3" ht="11.25">
      <c r="A17" s="196" t="s">
        <v>281</v>
      </c>
      <c r="B17" s="93">
        <v>1950</v>
      </c>
      <c r="C17" s="94" t="s">
        <v>73</v>
      </c>
    </row>
    <row r="18" spans="1:3" ht="11.25">
      <c r="A18" s="196" t="s">
        <v>282</v>
      </c>
      <c r="B18" s="93">
        <v>1680</v>
      </c>
      <c r="C18" s="94" t="s">
        <v>73</v>
      </c>
    </row>
    <row r="19" spans="1:3" ht="11.25">
      <c r="A19" s="196" t="s">
        <v>283</v>
      </c>
      <c r="B19" s="93">
        <v>2080</v>
      </c>
      <c r="C19" s="94" t="s">
        <v>73</v>
      </c>
    </row>
    <row r="20" spans="1:3" ht="11.25">
      <c r="A20" s="196" t="s">
        <v>284</v>
      </c>
      <c r="B20" s="93">
        <v>2080</v>
      </c>
      <c r="C20" s="94" t="s">
        <v>73</v>
      </c>
    </row>
    <row r="21" spans="1:3" ht="11.25">
      <c r="A21" s="196" t="s">
        <v>285</v>
      </c>
      <c r="B21" s="93">
        <v>2080</v>
      </c>
      <c r="C21" s="94" t="s">
        <v>73</v>
      </c>
    </row>
    <row r="22" spans="1:3" ht="11.25">
      <c r="A22" s="196" t="s">
        <v>286</v>
      </c>
      <c r="B22" s="93">
        <v>1080</v>
      </c>
      <c r="C22" s="94" t="s">
        <v>73</v>
      </c>
    </row>
    <row r="23" spans="1:3" ht="22.5">
      <c r="A23" s="196" t="s">
        <v>287</v>
      </c>
      <c r="B23" s="93">
        <v>1800</v>
      </c>
      <c r="C23" s="94" t="s">
        <v>76</v>
      </c>
    </row>
    <row r="24" spans="1:3" ht="22.5">
      <c r="A24" s="196" t="s">
        <v>288</v>
      </c>
      <c r="B24" s="93">
        <v>2280</v>
      </c>
      <c r="C24" s="94" t="s">
        <v>76</v>
      </c>
    </row>
    <row r="25" spans="1:3" ht="22.5">
      <c r="A25" s="196" t="s">
        <v>289</v>
      </c>
      <c r="B25" s="93">
        <v>2760</v>
      </c>
      <c r="C25" s="94" t="s">
        <v>76</v>
      </c>
    </row>
    <row r="26" spans="1:3" ht="11.25">
      <c r="A26" s="194" t="s">
        <v>316</v>
      </c>
      <c r="B26" s="87">
        <v>250</v>
      </c>
      <c r="C26" s="91" t="s">
        <v>77</v>
      </c>
    </row>
    <row r="27" spans="1:3" ht="11.25">
      <c r="A27" s="195" t="s">
        <v>317</v>
      </c>
      <c r="B27" s="88">
        <v>380</v>
      </c>
      <c r="C27" s="92" t="s">
        <v>77</v>
      </c>
    </row>
    <row r="28" spans="1:3" ht="11.25">
      <c r="A28" s="195" t="s">
        <v>318</v>
      </c>
      <c r="B28" s="88">
        <v>171</v>
      </c>
      <c r="C28" s="92" t="s">
        <v>77</v>
      </c>
    </row>
    <row r="29" spans="1:3" ht="11.25">
      <c r="A29" s="195" t="s">
        <v>319</v>
      </c>
      <c r="B29" s="88">
        <v>427.5</v>
      </c>
      <c r="C29" s="92" t="s">
        <v>77</v>
      </c>
    </row>
    <row r="31" spans="1:2" ht="11.25">
      <c r="A31" s="60"/>
      <c r="B31" s="60"/>
    </row>
    <row r="32" spans="1:2" ht="11.25">
      <c r="A32" s="60"/>
      <c r="B32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2015-02-10T13:03:58Z</cp:lastPrinted>
  <dcterms:created xsi:type="dcterms:W3CDTF">2006-09-28T05:33:49Z</dcterms:created>
  <dcterms:modified xsi:type="dcterms:W3CDTF">2015-02-12T15:53:35Z</dcterms:modified>
  <cp:category/>
  <cp:version/>
  <cp:contentType/>
  <cp:contentStatus/>
</cp:coreProperties>
</file>